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LEILA\Documents\2020\GUÍAS DE APRENDIZAJE 2020\GUÍAS DE APRENDIZAJE OCTUBRE\3D\"/>
    </mc:Choice>
  </mc:AlternateContent>
  <xr:revisionPtr revIDLastSave="0" documentId="13_ncr:1_{869A8C33-A76B-462B-BE42-DA5BDA9F24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MPUESTO UNICO 1-10-2020" sheetId="40" r:id="rId1"/>
    <sheet name="TOPE DE GRATIFICACION " sheetId="39" r:id="rId2"/>
    <sheet name="4-9-2020  (2)" sheetId="38" r:id="rId3"/>
    <sheet name="4-9-2020 " sheetId="37" r:id="rId4"/>
    <sheet name="28-8-2020 --" sheetId="36" r:id="rId5"/>
    <sheet name="28-8-2020 (2)" sheetId="35" r:id="rId6"/>
    <sheet name="28-8-2020" sheetId="34" r:id="rId7"/>
    <sheet name="21-8-2020 (3)" sheetId="33" r:id="rId8"/>
    <sheet name="21-8-2020 (2)" sheetId="32" r:id="rId9"/>
    <sheet name="21-8-2020" sheetId="31" r:id="rId10"/>
    <sheet name="14-8-2020 (2)" sheetId="30" r:id="rId11"/>
    <sheet name="14-8-2020" sheetId="29" r:id="rId12"/>
    <sheet name="06-8-2020" sheetId="2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40" l="1"/>
  <c r="C18" i="39" l="1"/>
  <c r="G8" i="39"/>
  <c r="G9" i="39"/>
  <c r="G11" i="39"/>
  <c r="F8" i="39"/>
  <c r="F9" i="39"/>
  <c r="F11" i="39"/>
  <c r="E8" i="39"/>
  <c r="E9" i="39"/>
  <c r="E11" i="39"/>
  <c r="D9" i="39"/>
  <c r="D8" i="39" s="1"/>
  <c r="D11" i="39"/>
  <c r="C9" i="39"/>
  <c r="C8" i="39" s="1"/>
  <c r="C14" i="39" s="1"/>
  <c r="C11" i="39"/>
  <c r="C15" i="39" s="1"/>
  <c r="O14" i="39"/>
  <c r="P14" i="39" s="1"/>
  <c r="H9" i="39" s="1"/>
  <c r="E14" i="39" l="1"/>
  <c r="G14" i="39"/>
  <c r="F14" i="39"/>
  <c r="C22" i="39"/>
  <c r="C20" i="39"/>
  <c r="C21" i="39"/>
  <c r="C19" i="39"/>
  <c r="G18" i="38"/>
  <c r="F18" i="38"/>
  <c r="E18" i="38"/>
  <c r="D18" i="38"/>
  <c r="C18" i="38"/>
  <c r="O14" i="38"/>
  <c r="N14" i="38"/>
  <c r="M14" i="38"/>
  <c r="L14" i="38"/>
  <c r="G11" i="38"/>
  <c r="O15" i="38" s="1"/>
  <c r="F11" i="38"/>
  <c r="E11" i="38"/>
  <c r="M15" i="38" s="1"/>
  <c r="M16" i="38" s="1"/>
  <c r="M17" i="38" s="1"/>
  <c r="D11" i="38"/>
  <c r="L15" i="38" s="1"/>
  <c r="L16" i="38" s="1"/>
  <c r="L17" i="38" s="1"/>
  <c r="K14" i="38"/>
  <c r="O11" i="38"/>
  <c r="M11" i="38"/>
  <c r="C11" i="38"/>
  <c r="K15" i="38" s="1"/>
  <c r="G18" i="37"/>
  <c r="F18" i="37"/>
  <c r="E18" i="37"/>
  <c r="D18" i="37"/>
  <c r="C18" i="37"/>
  <c r="G14" i="37"/>
  <c r="G15" i="37" s="1"/>
  <c r="F14" i="37"/>
  <c r="F15" i="37" s="1"/>
  <c r="E14" i="37"/>
  <c r="E15" i="37" s="1"/>
  <c r="D14" i="37"/>
  <c r="D15" i="37" s="1"/>
  <c r="C14" i="37"/>
  <c r="C15" i="37" s="1"/>
  <c r="F19" i="37" l="1"/>
  <c r="F22" i="37"/>
  <c r="F21" i="37"/>
  <c r="F20" i="37"/>
  <c r="F24" i="37" s="1"/>
  <c r="F25" i="37" s="1"/>
  <c r="E22" i="37"/>
  <c r="E21" i="37"/>
  <c r="E20" i="37"/>
  <c r="E24" i="37" s="1"/>
  <c r="E19" i="37"/>
  <c r="G22" i="37"/>
  <c r="G21" i="37"/>
  <c r="G20" i="37"/>
  <c r="G24" i="37" s="1"/>
  <c r="G25" i="37" s="1"/>
  <c r="G19" i="37"/>
  <c r="C22" i="37"/>
  <c r="C21" i="37"/>
  <c r="C20" i="37"/>
  <c r="C19" i="37"/>
  <c r="D22" i="37"/>
  <c r="D21" i="37"/>
  <c r="D20" i="37"/>
  <c r="D19" i="37"/>
  <c r="K16" i="38"/>
  <c r="K17" i="38" s="1"/>
  <c r="O16" i="38"/>
  <c r="O17" i="38" s="1"/>
  <c r="G9" i="38"/>
  <c r="G14" i="38" s="1"/>
  <c r="G15" i="38" s="1"/>
  <c r="C15" i="38"/>
  <c r="D15" i="38"/>
  <c r="D22" i="38" s="1"/>
  <c r="F9" i="38"/>
  <c r="F14" i="38" s="1"/>
  <c r="F15" i="38" s="1"/>
  <c r="E15" i="38"/>
  <c r="E22" i="38" s="1"/>
  <c r="N15" i="38"/>
  <c r="N16" i="38" s="1"/>
  <c r="N17" i="38" s="1"/>
  <c r="C24" i="39"/>
  <c r="C25" i="39" s="1"/>
  <c r="D20" i="38"/>
  <c r="E19" i="38"/>
  <c r="E20" i="38"/>
  <c r="E21" i="38"/>
  <c r="E10" i="35"/>
  <c r="C10" i="35"/>
  <c r="C11" i="35" s="1"/>
  <c r="G18" i="35"/>
  <c r="F18" i="35"/>
  <c r="E18" i="35"/>
  <c r="D18" i="35"/>
  <c r="C18" i="35"/>
  <c r="G11" i="35"/>
  <c r="F11" i="35"/>
  <c r="E11" i="35"/>
  <c r="D11" i="35"/>
  <c r="J10" i="35"/>
  <c r="J9" i="35"/>
  <c r="J8" i="35"/>
  <c r="J7" i="35"/>
  <c r="J6" i="35"/>
  <c r="J11" i="35" s="1"/>
  <c r="K16" i="35" s="1"/>
  <c r="K1" i="35"/>
  <c r="L2" i="35" s="1"/>
  <c r="J16" i="35" s="1"/>
  <c r="L16" i="35" s="1"/>
  <c r="K6" i="35" s="1"/>
  <c r="K7" i="35" s="1"/>
  <c r="K8" i="35" s="1"/>
  <c r="K9" i="35" s="1"/>
  <c r="K10" i="35" s="1"/>
  <c r="G18" i="34"/>
  <c r="F18" i="34"/>
  <c r="E18" i="34"/>
  <c r="D18" i="34"/>
  <c r="C18" i="34"/>
  <c r="G11" i="34"/>
  <c r="F11" i="34"/>
  <c r="E11" i="34"/>
  <c r="D11" i="34"/>
  <c r="C11" i="34"/>
  <c r="J10" i="34"/>
  <c r="J9" i="34"/>
  <c r="J8" i="34"/>
  <c r="J7" i="34"/>
  <c r="J6" i="34"/>
  <c r="J11" i="34" s="1"/>
  <c r="K16" i="34" s="1"/>
  <c r="K1" i="34"/>
  <c r="L2" i="34" s="1"/>
  <c r="J16" i="34" s="1"/>
  <c r="H10" i="28"/>
  <c r="J25" i="28"/>
  <c r="L20" i="28"/>
  <c r="L7" i="35" l="1"/>
  <c r="D14" i="35" s="1"/>
  <c r="L8" i="35"/>
  <c r="E14" i="35" s="1"/>
  <c r="G22" i="38"/>
  <c r="G20" i="38"/>
  <c r="G19" i="38"/>
  <c r="G21" i="38"/>
  <c r="L9" i="35"/>
  <c r="F14" i="35" s="1"/>
  <c r="F22" i="38"/>
  <c r="F19" i="38"/>
  <c r="F21" i="38"/>
  <c r="F20" i="38"/>
  <c r="L10" i="35"/>
  <c r="G14" i="35" s="1"/>
  <c r="E15" i="35"/>
  <c r="D24" i="37"/>
  <c r="D25" i="37" s="1"/>
  <c r="C24" i="37"/>
  <c r="F15" i="35"/>
  <c r="E25" i="37"/>
  <c r="G15" i="35"/>
  <c r="L6" i="35"/>
  <c r="C19" i="38"/>
  <c r="C22" i="38"/>
  <c r="C21" i="38"/>
  <c r="C20" i="38"/>
  <c r="D21" i="38"/>
  <c r="D19" i="38"/>
  <c r="C25" i="37"/>
  <c r="G24" i="38"/>
  <c r="G25" i="38" s="1"/>
  <c r="F24" i="38"/>
  <c r="F25" i="38" s="1"/>
  <c r="E24" i="38"/>
  <c r="E25" i="38" s="1"/>
  <c r="D24" i="38"/>
  <c r="D25" i="38" s="1"/>
  <c r="D15" i="35"/>
  <c r="D19" i="35" s="1"/>
  <c r="E22" i="35"/>
  <c r="E20" i="35"/>
  <c r="E21" i="35"/>
  <c r="E19" i="35"/>
  <c r="G22" i="35"/>
  <c r="G20" i="35"/>
  <c r="G24" i="35" s="1"/>
  <c r="G21" i="35"/>
  <c r="G19" i="35"/>
  <c r="D21" i="35"/>
  <c r="D20" i="35"/>
  <c r="F21" i="35"/>
  <c r="F19" i="35"/>
  <c r="F22" i="35"/>
  <c r="F20" i="35"/>
  <c r="G14" i="34"/>
  <c r="L16" i="34"/>
  <c r="D14" i="34"/>
  <c r="D15" i="34" s="1"/>
  <c r="F14" i="34"/>
  <c r="F15" i="34" s="1"/>
  <c r="G15" i="34"/>
  <c r="K1" i="33"/>
  <c r="G18" i="33"/>
  <c r="F18" i="33"/>
  <c r="E18" i="33"/>
  <c r="D18" i="33"/>
  <c r="C18" i="33"/>
  <c r="G11" i="33"/>
  <c r="F11" i="33"/>
  <c r="E11" i="33"/>
  <c r="D11" i="33"/>
  <c r="C11" i="33"/>
  <c r="J10" i="33"/>
  <c r="J9" i="33"/>
  <c r="J8" i="33"/>
  <c r="J7" i="33"/>
  <c r="J6" i="33"/>
  <c r="L2" i="33"/>
  <c r="M11" i="33" s="1"/>
  <c r="J16" i="33" s="1"/>
  <c r="G18" i="32"/>
  <c r="F18" i="32"/>
  <c r="E18" i="32"/>
  <c r="D18" i="32"/>
  <c r="C18" i="32"/>
  <c r="G11" i="32"/>
  <c r="F11" i="32"/>
  <c r="E11" i="32"/>
  <c r="D11" i="32"/>
  <c r="C11" i="32"/>
  <c r="J10" i="32"/>
  <c r="J9" i="32"/>
  <c r="J8" i="32"/>
  <c r="J7" i="32"/>
  <c r="J6" i="32"/>
  <c r="L2" i="32"/>
  <c r="M11" i="32" s="1"/>
  <c r="J16" i="32" s="1"/>
  <c r="G18" i="31"/>
  <c r="F18" i="31"/>
  <c r="E18" i="31"/>
  <c r="D18" i="31"/>
  <c r="C18" i="31"/>
  <c r="J10" i="31"/>
  <c r="J9" i="31"/>
  <c r="J8" i="31"/>
  <c r="J7" i="31"/>
  <c r="J6" i="31"/>
  <c r="J11" i="31" s="1"/>
  <c r="K16" i="31" s="1"/>
  <c r="M11" i="31"/>
  <c r="J16" i="31" s="1"/>
  <c r="L16" i="31" s="1"/>
  <c r="K6" i="31" s="1"/>
  <c r="K7" i="31" s="1"/>
  <c r="K8" i="31" s="1"/>
  <c r="K9" i="31" s="1"/>
  <c r="K10" i="31" s="1"/>
  <c r="L2" i="31"/>
  <c r="L7" i="31" l="1"/>
  <c r="D14" i="31" s="1"/>
  <c r="L8" i="31"/>
  <c r="E14" i="31" s="1"/>
  <c r="L9" i="31"/>
  <c r="F14" i="31" s="1"/>
  <c r="L10" i="31"/>
  <c r="G14" i="31" s="1"/>
  <c r="L6" i="31"/>
  <c r="J11" i="33"/>
  <c r="K16" i="33" s="1"/>
  <c r="C24" i="38"/>
  <c r="L11" i="35"/>
  <c r="C14" i="35"/>
  <c r="C15" i="35" s="1"/>
  <c r="M6" i="35"/>
  <c r="E24" i="35"/>
  <c r="L16" i="33"/>
  <c r="G25" i="35"/>
  <c r="E25" i="35"/>
  <c r="C25" i="38"/>
  <c r="D22" i="35"/>
  <c r="F24" i="35"/>
  <c r="F25" i="35" s="1"/>
  <c r="D24" i="35"/>
  <c r="D25" i="35" s="1"/>
  <c r="G22" i="34"/>
  <c r="G20" i="34"/>
  <c r="G21" i="34"/>
  <c r="G19" i="34"/>
  <c r="D21" i="34"/>
  <c r="D19" i="34"/>
  <c r="D22" i="34"/>
  <c r="D20" i="34"/>
  <c r="D24" i="34" s="1"/>
  <c r="C14" i="34"/>
  <c r="C15" i="34" s="1"/>
  <c r="F21" i="34"/>
  <c r="F19" i="34"/>
  <c r="F22" i="34"/>
  <c r="F20" i="34"/>
  <c r="E14" i="34"/>
  <c r="E15" i="34" s="1"/>
  <c r="K6" i="33"/>
  <c r="K7" i="33" s="1"/>
  <c r="K8" i="33" s="1"/>
  <c r="K9" i="33" s="1"/>
  <c r="K10" i="33" s="1"/>
  <c r="L10" i="33" s="1"/>
  <c r="G14" i="33" s="1"/>
  <c r="G15" i="33" s="1"/>
  <c r="L8" i="33"/>
  <c r="E14" i="33" s="1"/>
  <c r="E15" i="33" s="1"/>
  <c r="J11" i="32"/>
  <c r="K16" i="32" s="1"/>
  <c r="L16" i="32" s="1"/>
  <c r="K6" i="32" s="1"/>
  <c r="G11" i="31"/>
  <c r="G15" i="31" s="1"/>
  <c r="F11" i="31"/>
  <c r="F15" i="31" s="1"/>
  <c r="E11" i="31"/>
  <c r="E15" i="31" s="1"/>
  <c r="D11" i="31"/>
  <c r="D15" i="31" s="1"/>
  <c r="C11" i="31"/>
  <c r="J25" i="30"/>
  <c r="L20" i="30"/>
  <c r="G18" i="30"/>
  <c r="F18" i="30"/>
  <c r="F19" i="30" s="1"/>
  <c r="E18" i="30"/>
  <c r="D18" i="30"/>
  <c r="C18" i="30"/>
  <c r="G11" i="30"/>
  <c r="G15" i="30" s="1"/>
  <c r="F11" i="30"/>
  <c r="F15" i="30" s="1"/>
  <c r="E11" i="30"/>
  <c r="E15" i="30" s="1"/>
  <c r="D11" i="30"/>
  <c r="D15" i="30" s="1"/>
  <c r="C11" i="30"/>
  <c r="C15" i="30" s="1"/>
  <c r="J10" i="30"/>
  <c r="J9" i="30"/>
  <c r="J8" i="30"/>
  <c r="J7" i="30"/>
  <c r="J2" i="30"/>
  <c r="J6" i="30"/>
  <c r="G18" i="29"/>
  <c r="F18" i="29"/>
  <c r="E18" i="29"/>
  <c r="D18" i="29"/>
  <c r="G14" i="29"/>
  <c r="F14" i="29"/>
  <c r="E14" i="29"/>
  <c r="D14" i="29"/>
  <c r="G11" i="29"/>
  <c r="G15" i="29" s="1"/>
  <c r="G19" i="29" s="1"/>
  <c r="F11" i="29"/>
  <c r="F15" i="29" s="1"/>
  <c r="F19" i="29" s="1"/>
  <c r="E11" i="29"/>
  <c r="E15" i="29" s="1"/>
  <c r="E19" i="29" s="1"/>
  <c r="D11" i="29"/>
  <c r="D15" i="29" s="1"/>
  <c r="D19" i="29" s="1"/>
  <c r="C18" i="29"/>
  <c r="J7" i="29"/>
  <c r="J10" i="29"/>
  <c r="J9" i="29"/>
  <c r="J8" i="29"/>
  <c r="J6" i="29"/>
  <c r="C11" i="29"/>
  <c r="D7" i="29"/>
  <c r="J2" i="29" s="1"/>
  <c r="J25" i="29"/>
  <c r="L20" i="29"/>
  <c r="C22" i="30" l="1"/>
  <c r="C21" i="30"/>
  <c r="C20" i="30"/>
  <c r="C24" i="30" s="1"/>
  <c r="G22" i="30"/>
  <c r="G21" i="30"/>
  <c r="G20" i="30"/>
  <c r="G24" i="30" s="1"/>
  <c r="D22" i="30"/>
  <c r="D21" i="30"/>
  <c r="D20" i="30"/>
  <c r="C19" i="30"/>
  <c r="G19" i="30"/>
  <c r="E22" i="30"/>
  <c r="E21" i="30"/>
  <c r="E20" i="30"/>
  <c r="D19" i="30"/>
  <c r="F22" i="30"/>
  <c r="F21" i="30"/>
  <c r="F20" i="30"/>
  <c r="F24" i="30" s="1"/>
  <c r="F25" i="30" s="1"/>
  <c r="E19" i="30"/>
  <c r="J11" i="30"/>
  <c r="D22" i="31"/>
  <c r="D21" i="31"/>
  <c r="D20" i="31"/>
  <c r="D24" i="31" s="1"/>
  <c r="D25" i="31" s="1"/>
  <c r="D19" i="31"/>
  <c r="E19" i="31"/>
  <c r="E22" i="31"/>
  <c r="E21" i="31"/>
  <c r="E20" i="31"/>
  <c r="F22" i="31"/>
  <c r="F21" i="31"/>
  <c r="F20" i="31"/>
  <c r="F19" i="31"/>
  <c r="J11" i="29"/>
  <c r="K25" i="29" s="1"/>
  <c r="C15" i="31"/>
  <c r="G22" i="31"/>
  <c r="G21" i="31"/>
  <c r="G20" i="31"/>
  <c r="G24" i="31" s="1"/>
  <c r="G25" i="31" s="1"/>
  <c r="G19" i="31"/>
  <c r="G24" i="34"/>
  <c r="G25" i="34" s="1"/>
  <c r="C19" i="35"/>
  <c r="C22" i="35"/>
  <c r="C20" i="35"/>
  <c r="C21" i="35"/>
  <c r="C14" i="31"/>
  <c r="L11" i="31"/>
  <c r="L6" i="33"/>
  <c r="C14" i="33" s="1"/>
  <c r="C15" i="33" s="1"/>
  <c r="L9" i="33"/>
  <c r="F14" i="33" s="1"/>
  <c r="F15" i="33" s="1"/>
  <c r="F21" i="33" s="1"/>
  <c r="E22" i="34"/>
  <c r="E20" i="34"/>
  <c r="E21" i="34"/>
  <c r="E19" i="34"/>
  <c r="C22" i="34"/>
  <c r="C20" i="34"/>
  <c r="C21" i="34"/>
  <c r="C19" i="34"/>
  <c r="D25" i="34"/>
  <c r="F24" i="34"/>
  <c r="F25" i="34"/>
  <c r="M6" i="34"/>
  <c r="F20" i="33"/>
  <c r="E22" i="33"/>
  <c r="E20" i="33"/>
  <c r="E21" i="33"/>
  <c r="E19" i="33"/>
  <c r="G22" i="33"/>
  <c r="G20" i="33"/>
  <c r="G21" i="33"/>
  <c r="G19" i="33"/>
  <c r="L7" i="33"/>
  <c r="D14" i="33" s="1"/>
  <c r="D15" i="33" s="1"/>
  <c r="K7" i="32"/>
  <c r="L6" i="32"/>
  <c r="K25" i="30"/>
  <c r="L25" i="30" s="1"/>
  <c r="K2" i="30"/>
  <c r="L2" i="30" s="1"/>
  <c r="K6" i="30" s="1"/>
  <c r="D22" i="29"/>
  <c r="D21" i="29"/>
  <c r="D20" i="29"/>
  <c r="F22" i="29"/>
  <c r="F21" i="29"/>
  <c r="F20" i="29"/>
  <c r="E22" i="29"/>
  <c r="E21" i="29"/>
  <c r="E20" i="29"/>
  <c r="G22" i="29"/>
  <c r="G21" i="29"/>
  <c r="G20" i="29"/>
  <c r="K2" i="29"/>
  <c r="L2" i="29" s="1"/>
  <c r="K6" i="29" s="1"/>
  <c r="L25" i="29"/>
  <c r="G18" i="28"/>
  <c r="F18" i="28"/>
  <c r="E18" i="28"/>
  <c r="D18" i="28"/>
  <c r="G11" i="28"/>
  <c r="F11" i="28"/>
  <c r="E11" i="28"/>
  <c r="D11" i="28"/>
  <c r="C18" i="28"/>
  <c r="C11" i="28"/>
  <c r="J10" i="28"/>
  <c r="J9" i="28"/>
  <c r="J8" i="28"/>
  <c r="J7" i="28"/>
  <c r="J6" i="28"/>
  <c r="J11" i="28" l="1"/>
  <c r="K25" i="28" s="1"/>
  <c r="L25" i="28" s="1"/>
  <c r="K6" i="28" s="1"/>
  <c r="K7" i="28" s="1"/>
  <c r="K8" i="28" s="1"/>
  <c r="K9" i="28" s="1"/>
  <c r="K10" i="28" s="1"/>
  <c r="G24" i="29"/>
  <c r="G25" i="29" s="1"/>
  <c r="F24" i="31"/>
  <c r="F25" i="31" s="1"/>
  <c r="E24" i="31"/>
  <c r="E25" i="31" s="1"/>
  <c r="C25" i="30"/>
  <c r="C24" i="35"/>
  <c r="C25" i="35" s="1"/>
  <c r="C21" i="31"/>
  <c r="C20" i="31"/>
  <c r="C19" i="31"/>
  <c r="C22" i="31"/>
  <c r="G25" i="30"/>
  <c r="L10" i="28"/>
  <c r="D24" i="30"/>
  <c r="D25" i="30" s="1"/>
  <c r="L9" i="28"/>
  <c r="L7" i="28"/>
  <c r="F24" i="29"/>
  <c r="F25" i="29" s="1"/>
  <c r="F19" i="33"/>
  <c r="E24" i="30"/>
  <c r="E25" i="30" s="1"/>
  <c r="E24" i="33"/>
  <c r="E25" i="33" s="1"/>
  <c r="L11" i="33"/>
  <c r="F22" i="33"/>
  <c r="F24" i="33" s="1"/>
  <c r="F25" i="33" s="1"/>
  <c r="M6" i="33"/>
  <c r="C24" i="34"/>
  <c r="C25" i="34" s="1"/>
  <c r="E24" i="34"/>
  <c r="E25" i="34" s="1"/>
  <c r="G24" i="33"/>
  <c r="G25" i="33" s="1"/>
  <c r="C22" i="33"/>
  <c r="C20" i="33"/>
  <c r="C21" i="33"/>
  <c r="C19" i="33"/>
  <c r="D21" i="33"/>
  <c r="D19" i="33"/>
  <c r="D22" i="33"/>
  <c r="D20" i="33"/>
  <c r="K8" i="32"/>
  <c r="L7" i="32"/>
  <c r="D14" i="32" s="1"/>
  <c r="D15" i="32" s="1"/>
  <c r="C14" i="32"/>
  <c r="C15" i="32" s="1"/>
  <c r="K7" i="30"/>
  <c r="L6" i="30"/>
  <c r="E24" i="29"/>
  <c r="E25" i="29" s="1"/>
  <c r="D24" i="29"/>
  <c r="D25" i="29" s="1"/>
  <c r="L6" i="29"/>
  <c r="K7" i="29"/>
  <c r="G14" i="28"/>
  <c r="G15" i="28" s="1"/>
  <c r="K8" i="29" l="1"/>
  <c r="L7" i="29"/>
  <c r="C14" i="29"/>
  <c r="L8" i="28"/>
  <c r="C24" i="31"/>
  <c r="C25" i="31" s="1"/>
  <c r="L6" i="28"/>
  <c r="L11" i="28" s="1"/>
  <c r="G22" i="28"/>
  <c r="G20" i="28"/>
  <c r="G19" i="28"/>
  <c r="G21" i="28"/>
  <c r="G24" i="28" s="1"/>
  <c r="G25" i="28" s="1"/>
  <c r="C24" i="33"/>
  <c r="C25" i="33" s="1"/>
  <c r="D24" i="33"/>
  <c r="D25" i="33" s="1"/>
  <c r="C22" i="32"/>
  <c r="C20" i="32"/>
  <c r="C21" i="32"/>
  <c r="C19" i="32"/>
  <c r="K9" i="32"/>
  <c r="L8" i="32"/>
  <c r="D21" i="32"/>
  <c r="D19" i="32"/>
  <c r="D22" i="32"/>
  <c r="D20" i="32"/>
  <c r="K8" i="30"/>
  <c r="L7" i="30"/>
  <c r="E14" i="28"/>
  <c r="E15" i="28" s="1"/>
  <c r="E20" i="28" s="1"/>
  <c r="D14" i="28"/>
  <c r="D15" i="28" s="1"/>
  <c r="F14" i="28"/>
  <c r="F15" i="28" s="1"/>
  <c r="C19" i="29" l="1"/>
  <c r="C15" i="29"/>
  <c r="K9" i="29"/>
  <c r="L8" i="29"/>
  <c r="F22" i="28"/>
  <c r="F21" i="28"/>
  <c r="F20" i="28"/>
  <c r="F19" i="28"/>
  <c r="D21" i="28"/>
  <c r="D19" i="28"/>
  <c r="D22" i="28"/>
  <c r="D20" i="28"/>
  <c r="C14" i="28"/>
  <c r="E22" i="28"/>
  <c r="E21" i="28"/>
  <c r="E24" i="28" s="1"/>
  <c r="E19" i="28"/>
  <c r="K10" i="32"/>
  <c r="L10" i="32" s="1"/>
  <c r="G14" i="32" s="1"/>
  <c r="G15" i="32" s="1"/>
  <c r="L9" i="32"/>
  <c r="F14" i="32" s="1"/>
  <c r="F15" i="32" s="1"/>
  <c r="D24" i="32"/>
  <c r="D25" i="32" s="1"/>
  <c r="E14" i="32"/>
  <c r="E15" i="32" s="1"/>
  <c r="C24" i="32"/>
  <c r="C25" i="32" s="1"/>
  <c r="K9" i="30"/>
  <c r="L8" i="30"/>
  <c r="E25" i="28" l="1"/>
  <c r="C20" i="29"/>
  <c r="C22" i="29"/>
  <c r="C21" i="29"/>
  <c r="K10" i="29"/>
  <c r="L10" i="29" s="1"/>
  <c r="L9" i="29"/>
  <c r="L11" i="29" s="1"/>
  <c r="C15" i="28"/>
  <c r="C19" i="28" s="1"/>
  <c r="H14" i="28"/>
  <c r="F24" i="28"/>
  <c r="F25" i="28" s="1"/>
  <c r="D24" i="28"/>
  <c r="D25" i="28" s="1"/>
  <c r="E22" i="32"/>
  <c r="E21" i="32"/>
  <c r="E19" i="32"/>
  <c r="E20" i="32"/>
  <c r="G22" i="32"/>
  <c r="G20" i="32"/>
  <c r="G21" i="32"/>
  <c r="G19" i="32"/>
  <c r="L11" i="32"/>
  <c r="F21" i="32"/>
  <c r="F19" i="32"/>
  <c r="F22" i="32"/>
  <c r="F20" i="32"/>
  <c r="K10" i="30"/>
  <c r="L10" i="30" s="1"/>
  <c r="L9" i="30"/>
  <c r="C20" i="28" l="1"/>
  <c r="C21" i="28"/>
  <c r="C22" i="28"/>
  <c r="C24" i="28" s="1"/>
  <c r="C25" i="28" s="1"/>
  <c r="C24" i="29"/>
  <c r="C25" i="29" s="1"/>
  <c r="F24" i="32"/>
  <c r="G24" i="32"/>
  <c r="G25" i="32" s="1"/>
  <c r="E24" i="32"/>
  <c r="F25" i="32"/>
  <c r="E25" i="32"/>
  <c r="L11" i="30"/>
</calcChain>
</file>

<file path=xl/sharedStrings.xml><?xml version="1.0" encoding="utf-8"?>
<sst xmlns="http://schemas.openxmlformats.org/spreadsheetml/2006/main" count="689" uniqueCount="95">
  <si>
    <t>SUELDO</t>
  </si>
  <si>
    <t>COLACION</t>
  </si>
  <si>
    <t>DETALLE</t>
  </si>
  <si>
    <t>TOTAL HABERES</t>
  </si>
  <si>
    <t>SALUD  7%</t>
  </si>
  <si>
    <t>SEG. CESAN  0,6%</t>
  </si>
  <si>
    <t>PARTICIPACION</t>
  </si>
  <si>
    <t>5 PUNTOS</t>
  </si>
  <si>
    <t xml:space="preserve">COMISION </t>
  </si>
  <si>
    <t>ingreso minimo</t>
  </si>
  <si>
    <t>MOVILACION</t>
  </si>
  <si>
    <t>PUNTAJE</t>
  </si>
  <si>
    <t>35 PUNTOS</t>
  </si>
  <si>
    <t>TOTAL IMPONIBLE</t>
  </si>
  <si>
    <t>TOTAL NO IMPONIBLE</t>
  </si>
  <si>
    <t>IMPUESTO UNICO</t>
  </si>
  <si>
    <t>TOTAL DESCUENTOS</t>
  </si>
  <si>
    <t>SUELDO LIQUIDO</t>
  </si>
  <si>
    <t>MODULO</t>
  </si>
  <si>
    <t>CURSO</t>
  </si>
  <si>
    <t>GUIA</t>
  </si>
  <si>
    <t>OBJETIVO</t>
  </si>
  <si>
    <t>3° D</t>
  </si>
  <si>
    <t xml:space="preserve">GRATIFICACION </t>
  </si>
  <si>
    <t>A.F.P. 11,44. %</t>
  </si>
  <si>
    <t xml:space="preserve"> HORAS  EXTRA 7</t>
  </si>
  <si>
    <t>06--08--2020</t>
  </si>
  <si>
    <t>N°  6</t>
  </si>
  <si>
    <t>ESPECIALIDAD</t>
  </si>
  <si>
    <t>CONTABILIDAD</t>
  </si>
  <si>
    <t>AÑO 2020</t>
  </si>
  <si>
    <t>FECHA</t>
  </si>
  <si>
    <t xml:space="preserve">CÁLCULO Y REGISTRO  DE REMUNERACIÓNES   -  </t>
  </si>
  <si>
    <t>TRABAJADOR</t>
  </si>
  <si>
    <r>
      <t xml:space="preserve">CALCULAR </t>
    </r>
    <r>
      <rPr>
        <sz val="16"/>
        <color rgb="FFFF0000"/>
        <rFont val="Calibri"/>
        <family val="2"/>
        <scheme val="minor"/>
      </rPr>
      <t>GRATIFICACION ANUAL</t>
    </r>
  </si>
  <si>
    <t>DESARROLLO</t>
  </si>
  <si>
    <t>DATOS</t>
  </si>
  <si>
    <t>LA UTILIDAD  DE LA EMPRESA DEL AÑO 2019,, SEGÚN BALANCE GENERAL ,,ES</t>
  </si>
  <si>
    <t>DE  20.000.000.-</t>
  </si>
  <si>
    <t>FORMULA  PARA CALULAR GRATIFIACION ANUAL</t>
  </si>
  <si>
    <t>UTILIDAD</t>
  </si>
  <si>
    <t>CANTIDAD A REPARTIR A LOS TRABAJADORES</t>
  </si>
  <si>
    <t xml:space="preserve">SE REPARTEN PROPORCIONALMENTE </t>
  </si>
  <si>
    <t>ES LA GRATIFICACION</t>
  </si>
  <si>
    <t>FACTOR</t>
  </si>
  <si>
    <t>SUMA</t>
  </si>
  <si>
    <t>GRATIFICACION</t>
  </si>
  <si>
    <t>SUMA DE LOS SUELDOS</t>
  </si>
  <si>
    <t xml:space="preserve">            SE  DIVIDE</t>
  </si>
  <si>
    <t xml:space="preserve">CLASE </t>
  </si>
  <si>
    <t xml:space="preserve"> HORAS  EXTRA  10</t>
  </si>
  <si>
    <t>UTILIDAD DEL  EJERCICIO</t>
  </si>
  <si>
    <t xml:space="preserve">GRATIFICACION 30% </t>
  </si>
  <si>
    <t>TRABAJAD</t>
  </si>
  <si>
    <t>TOTAL SUELDOS</t>
  </si>
  <si>
    <t>PERDIDA DEL EJERCICIO</t>
  </si>
  <si>
    <t>UTILIDAD  DEL EJERCICIO</t>
  </si>
  <si>
    <t>TAREA</t>
  </si>
  <si>
    <t>SEGÚN  BALANCE GENERAL</t>
  </si>
  <si>
    <t xml:space="preserve"> UTILIDAD </t>
  </si>
  <si>
    <t xml:space="preserve"> GRATI FIACION</t>
  </si>
  <si>
    <t>PARA  SACAR EL FACTOR  ES LA  DIVISION  DEL  TOTAL  SUELDO Y LA GRATIFICACION</t>
  </si>
  <si>
    <t>CANTIDAD POR CADA TRABAJADOR</t>
  </si>
  <si>
    <t>GRATIFICACION PAGADA PROPORCIONALMENTE AL SSUELDO DE CADA TRABAJADOR</t>
  </si>
  <si>
    <t>LEY  DICE QUE DE LO GANADO EN EL AÑO TIENE QUE PAGAR EL 30% DE LAS UTILIDADES</t>
  </si>
  <si>
    <t>PERDIDA DEL EJERCICIO ( AÑO )</t>
  </si>
  <si>
    <t>UTILIDAD DEL EJERCICIO ( AÑO )</t>
  </si>
  <si>
    <r>
      <t xml:space="preserve">CALCULAR </t>
    </r>
    <r>
      <rPr>
        <sz val="16"/>
        <color rgb="FFFF0000"/>
        <rFont val="Calibri"/>
        <family val="2"/>
        <scheme val="minor"/>
      </rPr>
      <t>GRATIFICACION MENSUAL</t>
    </r>
  </si>
  <si>
    <t>N°  7</t>
  </si>
  <si>
    <t>GRATIFICACION 25 %</t>
  </si>
  <si>
    <r>
      <t xml:space="preserve">CALCULAR </t>
    </r>
    <r>
      <rPr>
        <sz val="24"/>
        <color rgb="FFFF0000"/>
        <rFont val="Calibri"/>
        <family val="2"/>
        <scheme val="minor"/>
      </rPr>
      <t>GRATIFICACION ANUAL</t>
    </r>
  </si>
  <si>
    <t xml:space="preserve"> HORAS  EXTRA  </t>
  </si>
  <si>
    <t xml:space="preserve"> HORAS  EXTRA   10</t>
  </si>
  <si>
    <t>CALCULO HORASS EXTRA</t>
  </si>
  <si>
    <t>X</t>
  </si>
  <si>
    <t>VALOR 1 HORA</t>
  </si>
  <si>
    <t>CANTIDAD HORA TRABAJADA</t>
  </si>
  <si>
    <t>HORAS EXT</t>
  </si>
  <si>
    <t>GRATI</t>
  </si>
  <si>
    <t>FORMULA  PARA CALCULAR EL TOPE DE GRATIFICACION MENSUAL</t>
  </si>
  <si>
    <t xml:space="preserve">INGRESO MINIMO       X   </t>
  </si>
  <si>
    <t>TOPE</t>
  </si>
  <si>
    <t>TOTAL HABERES / GANADO</t>
  </si>
  <si>
    <t>TOTAL IMPONIBLE X %</t>
  </si>
  <si>
    <t>PROFESOR</t>
  </si>
  <si>
    <t>CARLOS ORDENES HARRIS</t>
  </si>
  <si>
    <t>MAIL</t>
  </si>
  <si>
    <t>CARLOS.ORDENES@COLEGIOPROVIDENCIALASERENA.CL</t>
  </si>
  <si>
    <t>N°  8</t>
  </si>
  <si>
    <t>CALCULAR  IMPUESTO UNICO</t>
  </si>
  <si>
    <t xml:space="preserve"> HORAS  EXTRA   </t>
  </si>
  <si>
    <t xml:space="preserve">TOTAL IMPONIBLE </t>
  </si>
  <si>
    <t>30 PUNTOS</t>
  </si>
  <si>
    <t>PUNTOS TOTAL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</si>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</sst>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  <font>
      <sz val="20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FF0000"/>
      <name val="Calibri"/>
      <family val="2"/>
    </font>
    <font>
      <sz val="18"/>
      <color rgb="FFFF0000"/>
      <name val="Calibri"/>
      <family val="2"/>
      <scheme val="minor"/>
    </font>
    <font>
      <b/>
      <sz val="16"/>
      <color theme="1"/>
      <name val="Calibri"/>
      <family val="2"/>
    </font>
    <font>
      <sz val="11"/>
      <color rgb="FFFF0000"/>
      <name val="Calibri"/>
      <family val="2"/>
    </font>
    <font>
      <sz val="14"/>
      <color rgb="FFFF000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4"/>
      <name val="Calibri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254">
    <xf numFmtId="0" fontId="0" fillId="0" borderId="0" xfId="0"/>
    <xf numFmtId="0" fontId="0" fillId="0" borderId="9" xfId="0" applyFont="1" applyFill="1" applyBorder="1" applyAlignment="1">
      <alignment horizontal="center"/>
    </xf>
    <xf numFmtId="3" fontId="0" fillId="0" borderId="12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3" fontId="0" fillId="0" borderId="14" xfId="0" applyNumberFormat="1" applyFont="1" applyFill="1" applyBorder="1" applyAlignment="1">
      <alignment horizontal="center"/>
    </xf>
    <xf numFmtId="3" fontId="0" fillId="0" borderId="6" xfId="0" applyNumberFormat="1" applyFont="1" applyFill="1" applyBorder="1"/>
    <xf numFmtId="3" fontId="0" fillId="0" borderId="3" xfId="0" applyNumberFormat="1" applyFont="1" applyFill="1" applyBorder="1" applyAlignment="1">
      <alignment horizontal="center"/>
    </xf>
    <xf numFmtId="3" fontId="1" fillId="0" borderId="7" xfId="0" applyNumberFormat="1" applyFont="1" applyFill="1" applyBorder="1"/>
    <xf numFmtId="3" fontId="1" fillId="0" borderId="1" xfId="0" applyNumberFormat="1" applyFont="1" applyFill="1" applyBorder="1" applyAlignment="1">
      <alignment horizontal="center"/>
    </xf>
    <xf numFmtId="3" fontId="2" fillId="0" borderId="13" xfId="0" applyNumberFormat="1" applyFont="1" applyFill="1" applyBorder="1"/>
    <xf numFmtId="3" fontId="2" fillId="0" borderId="15" xfId="0" applyNumberFormat="1" applyFont="1" applyFill="1" applyBorder="1" applyAlignment="1">
      <alignment horizontal="center"/>
    </xf>
    <xf numFmtId="3" fontId="2" fillId="0" borderId="6" xfId="0" applyNumberFormat="1" applyFont="1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6" xfId="0" applyNumberFormat="1" applyFont="1" applyFill="1" applyBorder="1"/>
    <xf numFmtId="0" fontId="2" fillId="0" borderId="6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 applyBorder="1"/>
    <xf numFmtId="9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5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5" xfId="0" applyFont="1" applyFill="1" applyBorder="1"/>
    <xf numFmtId="3" fontId="2" fillId="0" borderId="7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4" xfId="0" applyNumberFormat="1" applyFont="1" applyFill="1" applyBorder="1"/>
    <xf numFmtId="3" fontId="2" fillId="0" borderId="2" xfId="0" applyNumberFormat="1" applyFont="1" applyFill="1" applyBorder="1" applyAlignment="1">
      <alignment horizontal="center"/>
    </xf>
    <xf numFmtId="3" fontId="2" fillId="0" borderId="9" xfId="0" applyNumberFormat="1" applyFont="1" applyFill="1" applyBorder="1"/>
    <xf numFmtId="3" fontId="2" fillId="0" borderId="12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3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center"/>
    </xf>
    <xf numFmtId="0" fontId="5" fillId="2" borderId="16" xfId="0" applyFont="1" applyFill="1" applyBorder="1"/>
    <xf numFmtId="0" fontId="5" fillId="2" borderId="16" xfId="0" applyFont="1" applyFill="1" applyBorder="1" applyAlignment="1">
      <alignment horizontal="left"/>
    </xf>
    <xf numFmtId="0" fontId="0" fillId="2" borderId="16" xfId="0" applyFont="1" applyFill="1" applyBorder="1"/>
    <xf numFmtId="0" fontId="0" fillId="0" borderId="9" xfId="0" applyFont="1" applyFill="1" applyBorder="1"/>
    <xf numFmtId="0" fontId="0" fillId="0" borderId="17" xfId="0" applyFont="1" applyFill="1" applyBorder="1"/>
    <xf numFmtId="0" fontId="0" fillId="0" borderId="10" xfId="0" applyFont="1" applyFill="1" applyBorder="1"/>
    <xf numFmtId="0" fontId="0" fillId="0" borderId="6" xfId="0" applyFont="1" applyFill="1" applyBorder="1"/>
    <xf numFmtId="0" fontId="0" fillId="0" borderId="8" xfId="0" applyFont="1" applyFill="1" applyBorder="1"/>
    <xf numFmtId="0" fontId="0" fillId="0" borderId="18" xfId="0" applyFont="1" applyFill="1" applyBorder="1"/>
    <xf numFmtId="0" fontId="0" fillId="2" borderId="9" xfId="0" applyFont="1" applyFill="1" applyBorder="1" applyAlignment="1">
      <alignment horizontal="left"/>
    </xf>
    <xf numFmtId="0" fontId="0" fillId="2" borderId="17" xfId="0" applyFont="1" applyFill="1" applyBorder="1"/>
    <xf numFmtId="0" fontId="0" fillId="2" borderId="10" xfId="0" applyFont="1" applyFill="1" applyBorder="1"/>
    <xf numFmtId="0" fontId="0" fillId="2" borderId="8" xfId="0" applyFont="1" applyFill="1" applyBorder="1"/>
    <xf numFmtId="0" fontId="0" fillId="2" borderId="18" xfId="0" applyFont="1" applyFill="1" applyBorder="1"/>
    <xf numFmtId="3" fontId="7" fillId="2" borderId="6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3" fontId="0" fillId="2" borderId="7" xfId="0" applyNumberFormat="1" applyFont="1" applyFill="1" applyBorder="1"/>
    <xf numFmtId="3" fontId="0" fillId="2" borderId="1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right"/>
    </xf>
    <xf numFmtId="0" fontId="0" fillId="0" borderId="19" xfId="0" applyFont="1" applyFill="1" applyBorder="1"/>
    <xf numFmtId="3" fontId="0" fillId="0" borderId="20" xfId="0" applyNumberFormat="1" applyFont="1" applyFill="1" applyBorder="1"/>
    <xf numFmtId="0" fontId="0" fillId="0" borderId="12" xfId="0" applyFont="1" applyFill="1" applyBorder="1"/>
    <xf numFmtId="14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3" fontId="9" fillId="0" borderId="7" xfId="0" applyNumberFormat="1" applyFont="1" applyFill="1" applyBorder="1"/>
    <xf numFmtId="3" fontId="9" fillId="0" borderId="1" xfId="0" applyNumberFormat="1" applyFont="1" applyFill="1" applyBorder="1" applyAlignment="1">
      <alignment horizontal="center"/>
    </xf>
    <xf numFmtId="3" fontId="1" fillId="2" borderId="7" xfId="0" applyNumberFormat="1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0" fillId="2" borderId="0" xfId="0" applyFont="1" applyFill="1" applyBorder="1"/>
    <xf numFmtId="0" fontId="7" fillId="0" borderId="19" xfId="0" applyFont="1" applyFill="1" applyBorder="1"/>
    <xf numFmtId="3" fontId="11" fillId="0" borderId="19" xfId="0" applyNumberFormat="1" applyFont="1" applyFill="1" applyBorder="1" applyAlignment="1">
      <alignment horizontal="center"/>
    </xf>
    <xf numFmtId="0" fontId="12" fillId="0" borderId="7" xfId="0" applyFont="1" applyFill="1" applyBorder="1"/>
    <xf numFmtId="0" fontId="11" fillId="0" borderId="19" xfId="0" applyFont="1" applyFill="1" applyBorder="1" applyAlignment="1">
      <alignment horizontal="left"/>
    </xf>
    <xf numFmtId="0" fontId="7" fillId="0" borderId="20" xfId="0" applyFont="1" applyFill="1" applyBorder="1"/>
    <xf numFmtId="0" fontId="10" fillId="0" borderId="19" xfId="0" applyFont="1" applyFill="1" applyBorder="1"/>
    <xf numFmtId="0" fontId="0" fillId="2" borderId="1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10" xfId="0" applyFont="1" applyFill="1" applyBorder="1"/>
    <xf numFmtId="3" fontId="5" fillId="0" borderId="7" xfId="0" applyNumberFormat="1" applyFont="1" applyFill="1" applyBorder="1" applyAlignment="1">
      <alignment horizontal="center"/>
    </xf>
    <xf numFmtId="3" fontId="5" fillId="0" borderId="17" xfId="0" applyNumberFormat="1" applyFont="1" applyFill="1" applyBorder="1"/>
    <xf numFmtId="9" fontId="5" fillId="0" borderId="19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3" fontId="13" fillId="0" borderId="0" xfId="0" applyNumberFormat="1" applyFont="1" applyFill="1" applyBorder="1"/>
    <xf numFmtId="3" fontId="8" fillId="0" borderId="20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/>
    <xf numFmtId="3" fontId="0" fillId="2" borderId="2" xfId="0" applyNumberFormat="1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14" fontId="13" fillId="2" borderId="0" xfId="0" applyNumberFormat="1" applyFont="1" applyFill="1" applyBorder="1"/>
    <xf numFmtId="0" fontId="17" fillId="0" borderId="9" xfId="0" applyFont="1" applyFill="1" applyBorder="1"/>
    <xf numFmtId="0" fontId="17" fillId="0" borderId="17" xfId="0" applyFont="1" applyFill="1" applyBorder="1"/>
    <xf numFmtId="0" fontId="17" fillId="0" borderId="6" xfId="0" applyFont="1" applyFill="1" applyBorder="1"/>
    <xf numFmtId="0" fontId="17" fillId="0" borderId="8" xfId="0" applyFont="1" applyFill="1" applyBorder="1"/>
    <xf numFmtId="3" fontId="17" fillId="0" borderId="3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0" fillId="2" borderId="1" xfId="0" applyNumberFormat="1" applyFont="1" applyFill="1" applyBorder="1"/>
    <xf numFmtId="3" fontId="0" fillId="2" borderId="14" xfId="0" applyNumberFormat="1" applyFont="1" applyFill="1" applyBorder="1" applyAlignment="1">
      <alignment horizontal="center"/>
    </xf>
    <xf numFmtId="3" fontId="0" fillId="0" borderId="5" xfId="0" applyNumberFormat="1" applyFont="1" applyFill="1" applyBorder="1"/>
    <xf numFmtId="0" fontId="0" fillId="4" borderId="3" xfId="0" applyFont="1" applyFill="1" applyBorder="1" applyAlignment="1">
      <alignment horizontal="center"/>
    </xf>
    <xf numFmtId="0" fontId="7" fillId="4" borderId="12" xfId="0" applyFont="1" applyFill="1" applyBorder="1"/>
    <xf numFmtId="0" fontId="0" fillId="4" borderId="5" xfId="0" applyFont="1" applyFill="1" applyBorder="1" applyAlignment="1">
      <alignment horizontal="center"/>
    </xf>
    <xf numFmtId="0" fontId="18" fillId="0" borderId="0" xfId="0" applyFont="1" applyFill="1" applyBorder="1"/>
    <xf numFmtId="0" fontId="19" fillId="0" borderId="0" xfId="0" applyFont="1" applyFill="1" applyBorder="1"/>
    <xf numFmtId="0" fontId="7" fillId="4" borderId="1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3" fontId="19" fillId="0" borderId="20" xfId="0" applyNumberFormat="1" applyFont="1" applyFill="1" applyBorder="1"/>
    <xf numFmtId="3" fontId="19" fillId="2" borderId="6" xfId="0" applyNumberFormat="1" applyFont="1" applyFill="1" applyBorder="1"/>
    <xf numFmtId="0" fontId="16" fillId="0" borderId="1" xfId="0" applyFont="1" applyFill="1" applyBorder="1" applyAlignment="1">
      <alignment horizontal="center"/>
    </xf>
    <xf numFmtId="9" fontId="0" fillId="0" borderId="19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left"/>
    </xf>
    <xf numFmtId="0" fontId="0" fillId="2" borderId="19" xfId="0" applyFont="1" applyFill="1" applyBorder="1"/>
    <xf numFmtId="0" fontId="0" fillId="2" borderId="20" xfId="0" applyFont="1" applyFill="1" applyBorder="1"/>
    <xf numFmtId="3" fontId="16" fillId="0" borderId="5" xfId="0" applyNumberFormat="1" applyFont="1" applyFill="1" applyBorder="1" applyAlignment="1">
      <alignment horizontal="center"/>
    </xf>
    <xf numFmtId="0" fontId="8" fillId="0" borderId="19" xfId="0" applyFont="1" applyFill="1" applyBorder="1"/>
    <xf numFmtId="0" fontId="20" fillId="0" borderId="19" xfId="0" applyFont="1" applyFill="1" applyBorder="1"/>
    <xf numFmtId="3" fontId="18" fillId="2" borderId="7" xfId="0" applyNumberFormat="1" applyFont="1" applyFill="1" applyBorder="1"/>
    <xf numFmtId="3" fontId="21" fillId="2" borderId="1" xfId="0" applyNumberFormat="1" applyFont="1" applyFill="1" applyBorder="1" applyAlignment="1">
      <alignment horizontal="center"/>
    </xf>
    <xf numFmtId="3" fontId="22" fillId="0" borderId="14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3" fontId="25" fillId="2" borderId="7" xfId="0" applyNumberFormat="1" applyFont="1" applyFill="1" applyBorder="1"/>
    <xf numFmtId="3" fontId="9" fillId="0" borderId="6" xfId="0" applyNumberFormat="1" applyFont="1" applyFill="1" applyBorder="1"/>
    <xf numFmtId="3" fontId="0" fillId="0" borderId="16" xfId="0" applyNumberFormat="1" applyFont="1" applyFill="1" applyBorder="1"/>
    <xf numFmtId="9" fontId="0" fillId="0" borderId="0" xfId="0" applyNumberFormat="1" applyFont="1" applyFill="1" applyBorder="1"/>
    <xf numFmtId="0" fontId="0" fillId="0" borderId="21" xfId="0" applyFont="1" applyFill="1" applyBorder="1"/>
    <xf numFmtId="0" fontId="0" fillId="0" borderId="22" xfId="0" applyFont="1" applyFill="1" applyBorder="1"/>
    <xf numFmtId="0" fontId="0" fillId="0" borderId="23" xfId="0" applyFont="1" applyFill="1" applyBorder="1"/>
    <xf numFmtId="0" fontId="0" fillId="0" borderId="6" xfId="0" applyFont="1" applyFill="1" applyBorder="1" applyAlignment="1">
      <alignment horizontal="center"/>
    </xf>
    <xf numFmtId="3" fontId="0" fillId="0" borderId="8" xfId="0" applyNumberFormat="1" applyFont="1" applyFill="1" applyBorder="1" applyAlignment="1">
      <alignment horizontal="center"/>
    </xf>
    <xf numFmtId="3" fontId="0" fillId="0" borderId="18" xfId="0" applyNumberFormat="1" applyFont="1" applyFill="1" applyBorder="1" applyAlignment="1">
      <alignment horizontal="center"/>
    </xf>
    <xf numFmtId="3" fontId="0" fillId="0" borderId="8" xfId="0" applyNumberFormat="1" applyFont="1" applyFill="1" applyBorder="1"/>
    <xf numFmtId="3" fontId="0" fillId="0" borderId="7" xfId="0" applyNumberFormat="1" applyFont="1" applyFill="1" applyBorder="1"/>
    <xf numFmtId="3" fontId="0" fillId="0" borderId="18" xfId="0" applyNumberFormat="1" applyFont="1" applyFill="1" applyBorder="1"/>
    <xf numFmtId="4" fontId="0" fillId="0" borderId="20" xfId="0" applyNumberFormat="1" applyFont="1" applyFill="1" applyBorder="1" applyAlignment="1">
      <alignment horizontal="center"/>
    </xf>
    <xf numFmtId="3" fontId="0" fillId="0" borderId="12" xfId="0" applyNumberFormat="1" applyFont="1" applyFill="1" applyBorder="1"/>
    <xf numFmtId="3" fontId="0" fillId="0" borderId="3" xfId="0" applyNumberFormat="1" applyFont="1" applyFill="1" applyBorder="1"/>
    <xf numFmtId="3" fontId="4" fillId="0" borderId="3" xfId="0" applyNumberFormat="1" applyFont="1" applyFill="1" applyBorder="1" applyAlignment="1">
      <alignment horizontal="center"/>
    </xf>
    <xf numFmtId="3" fontId="26" fillId="2" borderId="1" xfId="0" applyNumberFormat="1" applyFont="1" applyFill="1" applyBorder="1" applyAlignment="1">
      <alignment horizontal="center"/>
    </xf>
    <xf numFmtId="3" fontId="27" fillId="0" borderId="1" xfId="0" applyNumberFormat="1" applyFont="1" applyFill="1" applyBorder="1" applyAlignment="1">
      <alignment horizontal="center"/>
    </xf>
    <xf numFmtId="3" fontId="28" fillId="0" borderId="14" xfId="0" applyNumberFormat="1" applyFont="1" applyFill="1" applyBorder="1" applyAlignment="1">
      <alignment horizontal="center"/>
    </xf>
    <xf numFmtId="3" fontId="13" fillId="0" borderId="3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0" fillId="2" borderId="3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3" fontId="29" fillId="0" borderId="1" xfId="0" applyNumberFormat="1" applyFont="1" applyFill="1" applyBorder="1" applyAlignment="1">
      <alignment horizontal="center"/>
    </xf>
    <xf numFmtId="3" fontId="30" fillId="0" borderId="7" xfId="0" applyNumberFormat="1" applyFont="1" applyFill="1" applyBorder="1"/>
    <xf numFmtId="3" fontId="30" fillId="0" borderId="4" xfId="0" applyNumberFormat="1" applyFont="1" applyFill="1" applyBorder="1"/>
    <xf numFmtId="3" fontId="30" fillId="0" borderId="9" xfId="0" applyNumberFormat="1" applyFont="1" applyFill="1" applyBorder="1"/>
    <xf numFmtId="3" fontId="31" fillId="0" borderId="1" xfId="0" applyNumberFormat="1" applyFont="1" applyFill="1" applyBorder="1" applyAlignment="1">
      <alignment horizontal="center"/>
    </xf>
    <xf numFmtId="3" fontId="31" fillId="0" borderId="2" xfId="0" applyNumberFormat="1" applyFont="1" applyFill="1" applyBorder="1" applyAlignment="1">
      <alignment horizontal="center"/>
    </xf>
    <xf numFmtId="3" fontId="31" fillId="0" borderId="12" xfId="0" applyNumberFormat="1" applyFont="1" applyFill="1" applyBorder="1" applyAlignment="1">
      <alignment horizontal="center"/>
    </xf>
    <xf numFmtId="3" fontId="27" fillId="0" borderId="2" xfId="0" applyNumberFormat="1" applyFont="1" applyFill="1" applyBorder="1" applyAlignment="1">
      <alignment horizontal="center"/>
    </xf>
    <xf numFmtId="3" fontId="32" fillId="0" borderId="1" xfId="0" applyNumberFormat="1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/>
    <xf numFmtId="3" fontId="36" fillId="0" borderId="0" xfId="0" applyNumberFormat="1" applyFont="1" applyFill="1" applyBorder="1" applyAlignment="1">
      <alignment horizontal="left"/>
    </xf>
    <xf numFmtId="9" fontId="34" fillId="0" borderId="0" xfId="0" applyNumberFormat="1" applyFont="1" applyFill="1" applyBorder="1" applyAlignment="1">
      <alignment horizontal="center"/>
    </xf>
    <xf numFmtId="3" fontId="34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right"/>
    </xf>
    <xf numFmtId="164" fontId="37" fillId="0" borderId="0" xfId="0" applyNumberFormat="1" applyFont="1" applyFill="1" applyBorder="1" applyAlignment="1">
      <alignment horizontal="left"/>
    </xf>
    <xf numFmtId="3" fontId="34" fillId="0" borderId="0" xfId="0" applyNumberFormat="1" applyFont="1" applyFill="1" applyBorder="1"/>
    <xf numFmtId="9" fontId="34" fillId="0" borderId="0" xfId="0" applyNumberFormat="1" applyFont="1" applyFill="1" applyBorder="1"/>
    <xf numFmtId="3" fontId="36" fillId="0" borderId="12" xfId="0" applyNumberFormat="1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3" fontId="36" fillId="0" borderId="0" xfId="0" applyNumberFormat="1" applyFont="1" applyFill="1" applyBorder="1"/>
    <xf numFmtId="0" fontId="34" fillId="0" borderId="12" xfId="0" applyFont="1" applyFill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3" fontId="36" fillId="0" borderId="9" xfId="0" applyNumberFormat="1" applyFont="1" applyFill="1" applyBorder="1" applyAlignment="1">
      <alignment horizontal="center"/>
    </xf>
    <xf numFmtId="3" fontId="34" fillId="0" borderId="3" xfId="0" applyNumberFormat="1" applyFont="1" applyFill="1" applyBorder="1" applyAlignment="1">
      <alignment horizontal="center"/>
    </xf>
    <xf numFmtId="3" fontId="34" fillId="0" borderId="1" xfId="0" applyNumberFormat="1" applyFont="1" applyFill="1" applyBorder="1"/>
    <xf numFmtId="3" fontId="38" fillId="0" borderId="14" xfId="0" applyNumberFormat="1" applyFont="1" applyFill="1" applyBorder="1" applyAlignment="1">
      <alignment horizontal="center"/>
    </xf>
    <xf numFmtId="0" fontId="34" fillId="0" borderId="5" xfId="0" applyFont="1" applyFill="1" applyBorder="1"/>
    <xf numFmtId="3" fontId="34" fillId="0" borderId="6" xfId="0" applyNumberFormat="1" applyFont="1" applyFill="1" applyBorder="1"/>
    <xf numFmtId="3" fontId="36" fillId="0" borderId="3" xfId="0" applyNumberFormat="1" applyFont="1" applyFill="1" applyBorder="1" applyAlignment="1">
      <alignment horizontal="center"/>
    </xf>
    <xf numFmtId="0" fontId="34" fillId="0" borderId="8" xfId="0" applyFont="1" applyFill="1" applyBorder="1"/>
    <xf numFmtId="3" fontId="36" fillId="0" borderId="1" xfId="0" applyNumberFormat="1" applyFont="1" applyFill="1" applyBorder="1" applyAlignment="1">
      <alignment horizontal="center"/>
    </xf>
    <xf numFmtId="3" fontId="39" fillId="0" borderId="7" xfId="0" applyNumberFormat="1" applyFont="1" applyFill="1" applyBorder="1"/>
    <xf numFmtId="3" fontId="40" fillId="0" borderId="1" xfId="0" applyNumberFormat="1" applyFont="1" applyFill="1" applyBorder="1" applyAlignment="1">
      <alignment horizontal="center"/>
    </xf>
    <xf numFmtId="3" fontId="41" fillId="0" borderId="13" xfId="0" applyNumberFormat="1" applyFont="1" applyFill="1" applyBorder="1"/>
    <xf numFmtId="3" fontId="41" fillId="0" borderId="15" xfId="0" applyNumberFormat="1" applyFont="1" applyFill="1" applyBorder="1" applyAlignment="1">
      <alignment horizontal="center"/>
    </xf>
    <xf numFmtId="3" fontId="41" fillId="0" borderId="6" xfId="0" applyNumberFormat="1" applyFont="1" applyFill="1" applyBorder="1"/>
    <xf numFmtId="3" fontId="39" fillId="0" borderId="1" xfId="0" applyNumberFormat="1" applyFont="1" applyFill="1" applyBorder="1" applyAlignment="1">
      <alignment horizontal="center"/>
    </xf>
    <xf numFmtId="3" fontId="42" fillId="0" borderId="1" xfId="0" applyNumberFormat="1" applyFont="1" applyFill="1" applyBorder="1" applyAlignment="1">
      <alignment horizontal="center"/>
    </xf>
    <xf numFmtId="3" fontId="41" fillId="0" borderId="7" xfId="0" applyNumberFormat="1" applyFont="1" applyFill="1" applyBorder="1"/>
    <xf numFmtId="3" fontId="43" fillId="0" borderId="1" xfId="0" applyNumberFormat="1" applyFont="1" applyFill="1" applyBorder="1" applyAlignment="1">
      <alignment horizontal="center"/>
    </xf>
    <xf numFmtId="3" fontId="41" fillId="0" borderId="1" xfId="0" applyNumberFormat="1" applyFont="1" applyFill="1" applyBorder="1" applyAlignment="1">
      <alignment horizontal="center"/>
    </xf>
    <xf numFmtId="3" fontId="41" fillId="0" borderId="4" xfId="0" applyNumberFormat="1" applyFont="1" applyFill="1" applyBorder="1"/>
    <xf numFmtId="3" fontId="43" fillId="0" borderId="2" xfId="0" applyNumberFormat="1" applyFont="1" applyFill="1" applyBorder="1" applyAlignment="1">
      <alignment horizontal="center"/>
    </xf>
    <xf numFmtId="3" fontId="41" fillId="0" borderId="2" xfId="0" applyNumberFormat="1" applyFont="1" applyFill="1" applyBorder="1" applyAlignment="1">
      <alignment horizontal="center"/>
    </xf>
    <xf numFmtId="3" fontId="41" fillId="0" borderId="9" xfId="0" applyNumberFormat="1" applyFont="1" applyFill="1" applyBorder="1"/>
    <xf numFmtId="3" fontId="43" fillId="0" borderId="12" xfId="0" applyNumberFormat="1" applyFont="1" applyFill="1" applyBorder="1" applyAlignment="1">
      <alignment horizontal="center"/>
    </xf>
    <xf numFmtId="3" fontId="41" fillId="0" borderId="12" xfId="0" applyNumberFormat="1" applyFont="1" applyFill="1" applyBorder="1" applyAlignment="1">
      <alignment horizontal="center"/>
    </xf>
    <xf numFmtId="3" fontId="39" fillId="0" borderId="6" xfId="0" applyNumberFormat="1" applyFont="1" applyFill="1" applyBorder="1"/>
    <xf numFmtId="3" fontId="40" fillId="0" borderId="2" xfId="0" applyNumberFormat="1" applyFont="1" applyFill="1" applyBorder="1" applyAlignment="1">
      <alignment horizontal="center"/>
    </xf>
    <xf numFmtId="3" fontId="39" fillId="0" borderId="2" xfId="0" applyNumberFormat="1" applyFont="1" applyFill="1" applyBorder="1" applyAlignment="1">
      <alignment horizontal="center"/>
    </xf>
    <xf numFmtId="0" fontId="34" fillId="0" borderId="11" xfId="0" applyFont="1" applyFill="1" applyBorder="1"/>
    <xf numFmtId="0" fontId="41" fillId="0" borderId="6" xfId="0" applyFont="1" applyFill="1" applyBorder="1"/>
    <xf numFmtId="0" fontId="43" fillId="0" borderId="8" xfId="0" applyFont="1" applyFill="1" applyBorder="1" applyAlignment="1">
      <alignment horizontal="center"/>
    </xf>
    <xf numFmtId="0" fontId="41" fillId="0" borderId="8" xfId="0" applyFont="1" applyFill="1" applyBorder="1" applyAlignment="1">
      <alignment horizontal="center"/>
    </xf>
    <xf numFmtId="0" fontId="41" fillId="0" borderId="8" xfId="0" applyFont="1" applyFill="1" applyBorder="1"/>
    <xf numFmtId="0" fontId="34" fillId="0" borderId="3" xfId="0" applyFont="1" applyFill="1" applyBorder="1"/>
    <xf numFmtId="0" fontId="44" fillId="0" borderId="0" xfId="1" applyFill="1" applyBorder="1"/>
    <xf numFmtId="3" fontId="45" fillId="0" borderId="7" xfId="0" applyNumberFormat="1" applyFont="1" applyFill="1" applyBorder="1"/>
    <xf numFmtId="3" fontId="39" fillId="5" borderId="7" xfId="0" applyNumberFormat="1" applyFont="1" applyFill="1" applyBorder="1"/>
    <xf numFmtId="0" fontId="35" fillId="0" borderId="8" xfId="0" applyFont="1" applyFill="1" applyBorder="1"/>
    <xf numFmtId="0" fontId="34" fillId="0" borderId="18" xfId="0" applyFont="1" applyFill="1" applyBorder="1"/>
    <xf numFmtId="0" fontId="35" fillId="0" borderId="9" xfId="0" applyFont="1" applyFill="1" applyBorder="1"/>
    <xf numFmtId="0" fontId="35" fillId="0" borderId="17" xfId="0" applyFont="1" applyFill="1" applyBorder="1" applyAlignment="1">
      <alignment horizontal="center"/>
    </xf>
    <xf numFmtId="0" fontId="34" fillId="0" borderId="17" xfId="0" applyFont="1" applyFill="1" applyBorder="1" applyAlignment="1">
      <alignment horizontal="center"/>
    </xf>
    <xf numFmtId="0" fontId="36" fillId="0" borderId="17" xfId="0" applyFont="1" applyFill="1" applyBorder="1" applyAlignment="1">
      <alignment horizontal="center"/>
    </xf>
    <xf numFmtId="0" fontId="36" fillId="0" borderId="17" xfId="0" applyFont="1" applyFill="1" applyBorder="1" applyAlignment="1">
      <alignment horizontal="left"/>
    </xf>
    <xf numFmtId="14" fontId="36" fillId="0" borderId="17" xfId="0" applyNumberFormat="1" applyFont="1" applyFill="1" applyBorder="1"/>
    <xf numFmtId="0" fontId="34" fillId="0" borderId="10" xfId="0" applyFont="1" applyFill="1" applyBorder="1"/>
    <xf numFmtId="0" fontId="37" fillId="0" borderId="4" xfId="0" applyFont="1" applyFill="1" applyBorder="1" applyAlignment="1">
      <alignment horizontal="left"/>
    </xf>
    <xf numFmtId="0" fontId="37" fillId="0" borderId="4" xfId="0" applyFont="1" applyFill="1" applyBorder="1"/>
    <xf numFmtId="0" fontId="34" fillId="0" borderId="6" xfId="0" applyFont="1" applyFill="1" applyBorder="1"/>
    <xf numFmtId="0" fontId="35" fillId="0" borderId="8" xfId="0" applyFont="1" applyFill="1" applyBorder="1" applyAlignment="1">
      <alignment horizontal="left"/>
    </xf>
    <xf numFmtId="0" fontId="34" fillId="0" borderId="8" xfId="0" applyFont="1" applyFill="1" applyBorder="1" applyAlignment="1">
      <alignment horizontal="center"/>
    </xf>
    <xf numFmtId="16" fontId="37" fillId="0" borderId="17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.ORDENES@COLEGIOPROVIDENCIALASERENA.C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>
      <selection activeCell="F1" sqref="F1"/>
    </sheetView>
  </sheetViews>
  <sheetFormatPr baseColWidth="10" defaultColWidth="11.42578125" defaultRowHeight="15" x14ac:dyDescent="0.25"/>
  <cols>
    <col min="1" max="1" width="15.5703125" style="185" customWidth="1"/>
    <col min="2" max="2" width="33.28515625" style="185" customWidth="1"/>
    <col min="3" max="3" width="23" style="186" customWidth="1"/>
    <col min="4" max="4" width="25.7109375" style="186" customWidth="1"/>
    <col min="5" max="5" width="17.5703125" style="185" customWidth="1"/>
    <col min="6" max="7" width="16" style="185" customWidth="1"/>
    <col min="8" max="8" width="14.7109375" style="185" customWidth="1"/>
    <col min="9" max="16384" width="11.42578125" style="185"/>
  </cols>
  <sheetData>
    <row r="1" spans="1:10" ht="21" x14ac:dyDescent="0.35">
      <c r="B1" s="241" t="s">
        <v>28</v>
      </c>
      <c r="C1" s="242" t="s">
        <v>29</v>
      </c>
      <c r="D1" s="243"/>
      <c r="E1" s="244" t="s">
        <v>31</v>
      </c>
      <c r="F1" s="253" t="s">
        <v>94</v>
      </c>
      <c r="G1" s="245"/>
      <c r="H1" s="246"/>
      <c r="I1" s="247"/>
    </row>
    <row r="2" spans="1:10" ht="18.75" x14ac:dyDescent="0.3">
      <c r="B2" s="248" t="s">
        <v>18</v>
      </c>
      <c r="C2" s="189" t="s">
        <v>32</v>
      </c>
      <c r="D2" s="187"/>
      <c r="F2" s="185" t="s">
        <v>84</v>
      </c>
      <c r="G2" s="185" t="s">
        <v>85</v>
      </c>
      <c r="I2" s="206"/>
    </row>
    <row r="3" spans="1:10" ht="18.75" x14ac:dyDescent="0.3">
      <c r="B3" s="249" t="s">
        <v>19</v>
      </c>
      <c r="C3" s="189" t="s">
        <v>22</v>
      </c>
      <c r="D3" s="190" t="s">
        <v>30</v>
      </c>
      <c r="E3" s="190" t="s">
        <v>86</v>
      </c>
      <c r="F3" s="236" t="s">
        <v>87</v>
      </c>
      <c r="I3" s="206"/>
    </row>
    <row r="4" spans="1:10" ht="18.75" x14ac:dyDescent="0.3">
      <c r="B4" s="249" t="s">
        <v>20</v>
      </c>
      <c r="C4" s="188" t="s">
        <v>88</v>
      </c>
      <c r="D4" s="190"/>
      <c r="E4" s="190"/>
      <c r="I4" s="206"/>
    </row>
    <row r="5" spans="1:10" ht="21.75" thickBot="1" x14ac:dyDescent="0.4">
      <c r="B5" s="250"/>
      <c r="C5" s="239" t="s">
        <v>21</v>
      </c>
      <c r="D5" s="251" t="s">
        <v>89</v>
      </c>
      <c r="E5" s="251"/>
      <c r="F5" s="209" t="s">
        <v>93</v>
      </c>
      <c r="G5" s="252">
        <v>30</v>
      </c>
      <c r="H5" s="209"/>
      <c r="I5" s="240"/>
    </row>
    <row r="6" spans="1:10" ht="15.75" thickBot="1" x14ac:dyDescent="0.3">
      <c r="C6" s="191"/>
      <c r="D6" s="192"/>
      <c r="G6" s="195"/>
      <c r="H6" s="195"/>
    </row>
    <row r="7" spans="1:10" ht="19.5" thickBot="1" x14ac:dyDescent="0.35">
      <c r="A7" s="186"/>
      <c r="B7" s="196"/>
      <c r="C7" s="197"/>
      <c r="D7" s="198"/>
      <c r="E7" s="193" t="s">
        <v>9</v>
      </c>
      <c r="F7" s="194">
        <v>320500</v>
      </c>
      <c r="G7" s="199"/>
      <c r="H7" s="200" t="s">
        <v>81</v>
      </c>
    </row>
    <row r="8" spans="1:10" ht="19.5" thickBot="1" x14ac:dyDescent="0.35">
      <c r="B8" s="201" t="s">
        <v>2</v>
      </c>
      <c r="C8" s="197"/>
      <c r="D8" s="197"/>
      <c r="E8" s="197"/>
      <c r="F8" s="197"/>
      <c r="G8" s="202"/>
      <c r="H8" s="203"/>
    </row>
    <row r="9" spans="1:10" ht="24" thickBot="1" x14ac:dyDescent="0.4">
      <c r="B9" s="204" t="s">
        <v>0</v>
      </c>
      <c r="C9" s="205">
        <v>700000</v>
      </c>
      <c r="D9" s="205">
        <v>900000</v>
      </c>
      <c r="E9" s="205">
        <v>1200000</v>
      </c>
      <c r="F9" s="205">
        <v>3000000</v>
      </c>
      <c r="G9" s="205">
        <v>4000000</v>
      </c>
      <c r="H9" s="206"/>
    </row>
    <row r="10" spans="1:10" ht="19.5" thickBot="1" x14ac:dyDescent="0.35">
      <c r="B10" s="207" t="s">
        <v>90</v>
      </c>
      <c r="C10" s="208">
        <v>0</v>
      </c>
      <c r="D10" s="208">
        <v>0</v>
      </c>
      <c r="E10" s="208">
        <v>0</v>
      </c>
      <c r="F10" s="208">
        <v>0</v>
      </c>
      <c r="G10" s="208">
        <v>0</v>
      </c>
      <c r="H10" s="206"/>
    </row>
    <row r="11" spans="1:10" ht="19.5" thickBot="1" x14ac:dyDescent="0.35">
      <c r="A11" s="192"/>
      <c r="B11" s="207" t="s">
        <v>8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6"/>
    </row>
    <row r="12" spans="1:10" ht="19.5" thickBot="1" x14ac:dyDescent="0.35">
      <c r="A12" s="192"/>
      <c r="B12" s="207" t="s">
        <v>6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206"/>
    </row>
    <row r="13" spans="1:10" ht="19.5" thickBot="1" x14ac:dyDescent="0.35">
      <c r="A13" s="192"/>
      <c r="B13" s="237" t="s">
        <v>69</v>
      </c>
      <c r="C13" s="210"/>
      <c r="D13" s="210"/>
      <c r="E13" s="210"/>
      <c r="F13" s="210"/>
      <c r="G13" s="210"/>
      <c r="H13" s="206" t="s">
        <v>7</v>
      </c>
    </row>
    <row r="14" spans="1:10" ht="19.5" thickBot="1" x14ac:dyDescent="0.35">
      <c r="A14" s="192"/>
      <c r="B14" s="211" t="s">
        <v>91</v>
      </c>
      <c r="C14" s="212"/>
      <c r="D14" s="212"/>
      <c r="E14" s="212"/>
      <c r="F14" s="212"/>
      <c r="G14" s="212"/>
      <c r="H14" s="206"/>
    </row>
    <row r="15" spans="1:10" x14ac:dyDescent="0.25">
      <c r="A15" s="192"/>
      <c r="B15" s="213" t="s">
        <v>1</v>
      </c>
      <c r="C15" s="214">
        <v>10000</v>
      </c>
      <c r="D15" s="214">
        <v>10000</v>
      </c>
      <c r="E15" s="214">
        <v>10000</v>
      </c>
      <c r="F15" s="214">
        <v>10000</v>
      </c>
      <c r="G15" s="214">
        <v>10000</v>
      </c>
      <c r="H15" s="206"/>
    </row>
    <row r="16" spans="1:10" ht="15.75" thickBot="1" x14ac:dyDescent="0.3">
      <c r="A16" s="192"/>
      <c r="B16" s="215" t="s">
        <v>10</v>
      </c>
      <c r="C16" s="214">
        <v>10000</v>
      </c>
      <c r="D16" s="214">
        <v>10000</v>
      </c>
      <c r="E16" s="214">
        <v>10000</v>
      </c>
      <c r="F16" s="214">
        <v>10000</v>
      </c>
      <c r="G16" s="214">
        <v>10000</v>
      </c>
      <c r="H16" s="206"/>
      <c r="J16" s="196"/>
    </row>
    <row r="17" spans="2:8" ht="15.75" thickBot="1" x14ac:dyDescent="0.3">
      <c r="B17" s="211" t="s">
        <v>14</v>
      </c>
      <c r="C17" s="216"/>
      <c r="D17" s="216"/>
      <c r="E17" s="216"/>
      <c r="F17" s="216"/>
      <c r="G17" s="216"/>
      <c r="H17" s="206"/>
    </row>
    <row r="18" spans="2:8" ht="21.75" thickBot="1" x14ac:dyDescent="0.4">
      <c r="B18" s="211" t="s">
        <v>82</v>
      </c>
      <c r="C18" s="217"/>
      <c r="D18" s="216"/>
      <c r="E18" s="216"/>
      <c r="F18" s="216"/>
      <c r="G18" s="216"/>
      <c r="H18" s="206"/>
    </row>
    <row r="19" spans="2:8" ht="19.5" thickBot="1" x14ac:dyDescent="0.35">
      <c r="B19" s="218" t="s">
        <v>24</v>
      </c>
      <c r="C19" s="219"/>
      <c r="D19" s="220"/>
      <c r="E19" s="220"/>
      <c r="F19" s="220"/>
      <c r="G19" s="220"/>
      <c r="H19" s="206" t="s">
        <v>7</v>
      </c>
    </row>
    <row r="20" spans="2:8" ht="19.5" thickBot="1" x14ac:dyDescent="0.35">
      <c r="B20" s="221" t="s">
        <v>4</v>
      </c>
      <c r="C20" s="222"/>
      <c r="D20" s="223"/>
      <c r="E20" s="223"/>
      <c r="F20" s="223"/>
      <c r="G20" s="223"/>
      <c r="H20" s="206" t="s">
        <v>7</v>
      </c>
    </row>
    <row r="21" spans="2:8" ht="19.5" thickBot="1" x14ac:dyDescent="0.35">
      <c r="B21" s="224" t="s">
        <v>5</v>
      </c>
      <c r="C21" s="225"/>
      <c r="D21" s="226"/>
      <c r="E21" s="226"/>
      <c r="F21" s="226"/>
      <c r="G21" s="226"/>
      <c r="H21" s="206" t="s">
        <v>7</v>
      </c>
    </row>
    <row r="22" spans="2:8" ht="19.5" thickBot="1" x14ac:dyDescent="0.35">
      <c r="B22" s="238" t="s">
        <v>15</v>
      </c>
      <c r="C22" s="219"/>
      <c r="D22" s="220"/>
      <c r="E22" s="220"/>
      <c r="F22" s="220"/>
      <c r="G22" s="220"/>
      <c r="H22" s="206" t="str">
        <f>+H21</f>
        <v>5 PUNTOS</v>
      </c>
    </row>
    <row r="23" spans="2:8" ht="19.5" thickBot="1" x14ac:dyDescent="0.35">
      <c r="B23" s="227" t="s">
        <v>16</v>
      </c>
      <c r="C23" s="228"/>
      <c r="D23" s="229"/>
      <c r="E23" s="229"/>
      <c r="F23" s="229"/>
      <c r="G23" s="229"/>
      <c r="H23" s="206"/>
    </row>
    <row r="24" spans="2:8" ht="19.5" thickBot="1" x14ac:dyDescent="0.35">
      <c r="B24" s="211" t="s">
        <v>17</v>
      </c>
      <c r="C24" s="212"/>
      <c r="D24" s="216"/>
      <c r="E24" s="216"/>
      <c r="F24" s="216"/>
      <c r="G24" s="216"/>
      <c r="H24" s="230" t="s">
        <v>7</v>
      </c>
    </row>
    <row r="25" spans="2:8" ht="19.5" thickBot="1" x14ac:dyDescent="0.35">
      <c r="B25" s="231"/>
      <c r="C25" s="232"/>
      <c r="D25" s="233"/>
      <c r="E25" s="234"/>
      <c r="F25" s="234"/>
      <c r="G25" s="234"/>
      <c r="H25" s="235" t="s">
        <v>92</v>
      </c>
    </row>
  </sheetData>
  <hyperlinks>
    <hyperlink ref="F3" r:id="rId1" xr:uid="{00000000-0004-0000-0000-000000000000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6"/>
  <sheetViews>
    <sheetView zoomScaleNormal="100" workbookViewId="0"/>
  </sheetViews>
  <sheetFormatPr baseColWidth="10" defaultColWidth="11.42578125" defaultRowHeight="15" x14ac:dyDescent="0.25"/>
  <cols>
    <col min="1" max="1" width="15.5703125" style="21" customWidth="1"/>
    <col min="2" max="2" width="20.5703125" style="21" customWidth="1"/>
    <col min="3" max="3" width="24.5703125" style="22" customWidth="1"/>
    <col min="4" max="4" width="25.7109375" style="22" customWidth="1"/>
    <col min="5" max="5" width="17.5703125" style="21" customWidth="1"/>
    <col min="6" max="7" width="16" style="21" customWidth="1"/>
    <col min="8" max="8" width="14.7109375" style="21" customWidth="1"/>
    <col min="9" max="9" width="8.28515625" style="21" customWidth="1"/>
    <col min="10" max="10" width="20" style="21" customWidth="1"/>
    <col min="11" max="11" width="21.85546875" style="21" customWidth="1"/>
    <col min="12" max="12" width="18.85546875" style="21" customWidth="1"/>
    <col min="13" max="13" width="14.140625" style="21" bestFit="1" customWidth="1"/>
    <col min="14" max="16384" width="11.42578125" style="21"/>
  </cols>
  <sheetData>
    <row r="1" spans="1:13" ht="21.75" thickBot="1" x14ac:dyDescent="0.4">
      <c r="B1" s="40" t="s">
        <v>28</v>
      </c>
      <c r="C1" s="41" t="s">
        <v>29</v>
      </c>
      <c r="E1" s="18" t="s">
        <v>31</v>
      </c>
      <c r="F1" s="42" t="s">
        <v>26</v>
      </c>
      <c r="G1" s="67" t="s">
        <v>49</v>
      </c>
      <c r="H1" s="66">
        <v>44064</v>
      </c>
      <c r="J1" s="93" t="s">
        <v>59</v>
      </c>
      <c r="K1" s="96">
        <v>120000000</v>
      </c>
      <c r="L1" s="94"/>
    </row>
    <row r="2" spans="1:13" ht="21.75" thickBot="1" x14ac:dyDescent="0.4">
      <c r="B2" s="20" t="s">
        <v>18</v>
      </c>
      <c r="C2" s="17" t="s">
        <v>32</v>
      </c>
      <c r="D2" s="18"/>
      <c r="J2" s="95" t="s">
        <v>60</v>
      </c>
      <c r="K2" s="97">
        <v>0.3</v>
      </c>
      <c r="L2" s="102">
        <f>K1*K2</f>
        <v>36000000</v>
      </c>
    </row>
    <row r="3" spans="1:13" ht="18.75" x14ac:dyDescent="0.3">
      <c r="B3" s="17" t="s">
        <v>19</v>
      </c>
      <c r="C3" s="17" t="s">
        <v>22</v>
      </c>
      <c r="D3" s="19" t="s">
        <v>30</v>
      </c>
      <c r="E3" s="19"/>
    </row>
    <row r="4" spans="1:13" ht="19.5" thickBot="1" x14ac:dyDescent="0.35">
      <c r="B4" s="17" t="s">
        <v>20</v>
      </c>
      <c r="C4" s="20" t="s">
        <v>27</v>
      </c>
      <c r="D4" s="19"/>
      <c r="E4" s="19"/>
      <c r="K4" s="22" t="s">
        <v>35</v>
      </c>
    </row>
    <row r="5" spans="1:13" ht="21.75" thickBot="1" x14ac:dyDescent="0.4">
      <c r="C5" s="83" t="s">
        <v>21</v>
      </c>
      <c r="D5" s="84" t="s">
        <v>34</v>
      </c>
      <c r="E5" s="84"/>
      <c r="F5" s="85"/>
      <c r="I5" s="21" t="s">
        <v>53</v>
      </c>
      <c r="J5" s="92" t="s">
        <v>0</v>
      </c>
      <c r="K5" s="79" t="s">
        <v>44</v>
      </c>
      <c r="L5" s="73" t="s">
        <v>46</v>
      </c>
    </row>
    <row r="6" spans="1:13" ht="36.75" thickBot="1" x14ac:dyDescent="0.6">
      <c r="B6" s="88" t="s">
        <v>57</v>
      </c>
      <c r="C6" s="91" t="s">
        <v>56</v>
      </c>
      <c r="D6" s="87">
        <v>120000000</v>
      </c>
      <c r="E6" s="89" t="s">
        <v>58</v>
      </c>
      <c r="F6" s="86"/>
      <c r="G6" s="90"/>
      <c r="I6" s="22">
        <v>1</v>
      </c>
      <c r="J6" s="104">
        <f>+C10</f>
        <v>500000</v>
      </c>
      <c r="K6" s="106">
        <f>+L16</f>
        <v>10.88929219600726</v>
      </c>
      <c r="L6" s="69">
        <f>J6*K6</f>
        <v>5444646.0980036296</v>
      </c>
    </row>
    <row r="7" spans="1:13" ht="19.5" thickBot="1" x14ac:dyDescent="0.35">
      <c r="C7" s="24" t="s">
        <v>52</v>
      </c>
      <c r="D7" s="25"/>
      <c r="E7" s="24"/>
      <c r="F7" s="25"/>
      <c r="G7" s="23"/>
      <c r="H7" s="23"/>
      <c r="I7" s="22">
        <v>2</v>
      </c>
      <c r="J7" s="103">
        <f>+D10</f>
        <v>600000</v>
      </c>
      <c r="K7" s="79">
        <f>+K6</f>
        <v>10.88929219600726</v>
      </c>
      <c r="L7" s="74">
        <f>J7*K7</f>
        <v>6533575.3176043555</v>
      </c>
    </row>
    <row r="8" spans="1:13" ht="19.5" thickBot="1" x14ac:dyDescent="0.35">
      <c r="A8" s="22"/>
      <c r="C8" s="26"/>
      <c r="D8" s="27"/>
      <c r="E8" s="38" t="s">
        <v>9</v>
      </c>
      <c r="F8" s="39">
        <v>320500</v>
      </c>
      <c r="G8" s="28"/>
      <c r="H8" s="29" t="s">
        <v>11</v>
      </c>
      <c r="I8" s="22">
        <v>3</v>
      </c>
      <c r="J8" s="104">
        <f>+E10</f>
        <v>760000</v>
      </c>
      <c r="K8" s="22">
        <f>+K7</f>
        <v>10.88929219600726</v>
      </c>
      <c r="L8" s="69">
        <f>J8*K8</f>
        <v>8275862.068965517</v>
      </c>
    </row>
    <row r="9" spans="1:13" ht="19.5" thickBot="1" x14ac:dyDescent="0.35">
      <c r="B9" s="1" t="s">
        <v>2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9"/>
      <c r="I9" s="22">
        <v>4</v>
      </c>
      <c r="J9" s="103">
        <f>+F10</f>
        <v>678000</v>
      </c>
      <c r="K9" s="79">
        <f>+K8</f>
        <v>10.88929219600726</v>
      </c>
      <c r="L9" s="74">
        <f>J9*K9</f>
        <v>7382940.1088929223</v>
      </c>
    </row>
    <row r="10" spans="1:13" ht="19.5" thickBot="1" x14ac:dyDescent="0.35">
      <c r="B10" s="3" t="s">
        <v>0</v>
      </c>
      <c r="C10" s="4">
        <v>500000</v>
      </c>
      <c r="D10" s="4">
        <v>600000</v>
      </c>
      <c r="E10" s="4">
        <v>760000</v>
      </c>
      <c r="F10" s="4">
        <v>678000</v>
      </c>
      <c r="G10" s="4">
        <v>768000</v>
      </c>
      <c r="H10" s="29"/>
      <c r="I10" s="70">
        <v>5</v>
      </c>
      <c r="J10" s="104">
        <f>+G10</f>
        <v>768000</v>
      </c>
      <c r="K10" s="75">
        <f>+K9</f>
        <v>10.88929219600726</v>
      </c>
      <c r="L10" s="69">
        <f>J10*K10</f>
        <v>8362976.4065335756</v>
      </c>
    </row>
    <row r="11" spans="1:13" ht="19.5" thickBot="1" x14ac:dyDescent="0.35">
      <c r="B11" s="5" t="s">
        <v>50</v>
      </c>
      <c r="C11" s="6">
        <f>C10*0.0077777*10</f>
        <v>38888.5</v>
      </c>
      <c r="D11" s="6">
        <f t="shared" ref="D11:G11" si="0">D10*0.0077777*10</f>
        <v>46666.2</v>
      </c>
      <c r="E11" s="6">
        <f t="shared" si="0"/>
        <v>59110.520000000004</v>
      </c>
      <c r="F11" s="6">
        <f t="shared" si="0"/>
        <v>52732.805999999997</v>
      </c>
      <c r="G11" s="6">
        <f t="shared" si="0"/>
        <v>59732.736000000004</v>
      </c>
      <c r="H11" s="29" t="s">
        <v>7</v>
      </c>
      <c r="I11" s="62" t="s">
        <v>45</v>
      </c>
      <c r="J11" s="103">
        <f>SUM(J6:J10)</f>
        <v>3306000</v>
      </c>
      <c r="K11" s="63"/>
      <c r="L11" s="98">
        <f>SUM(L6:L10)</f>
        <v>36000000</v>
      </c>
      <c r="M11" s="101">
        <f>+L2</f>
        <v>36000000</v>
      </c>
    </row>
    <row r="12" spans="1:13" ht="15.75" thickBot="1" x14ac:dyDescent="0.3">
      <c r="A12" s="25"/>
      <c r="B12" s="5" t="s">
        <v>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9"/>
    </row>
    <row r="13" spans="1:13" ht="15.75" thickBot="1" x14ac:dyDescent="0.3">
      <c r="A13" s="25"/>
      <c r="B13" s="5" t="s">
        <v>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29"/>
    </row>
    <row r="14" spans="1:13" ht="27" thickBot="1" x14ac:dyDescent="0.45">
      <c r="A14" s="25"/>
      <c r="B14" s="60" t="s">
        <v>23</v>
      </c>
      <c r="C14" s="109">
        <f>+L6</f>
        <v>5444646.0980036296</v>
      </c>
      <c r="D14" s="61">
        <f>+L7</f>
        <v>6533575.3176043555</v>
      </c>
      <c r="E14" s="61">
        <f>+L8</f>
        <v>8275862.068965517</v>
      </c>
      <c r="F14" s="61">
        <f>+L9</f>
        <v>7382940.1088929223</v>
      </c>
      <c r="G14" s="61">
        <f>+L10</f>
        <v>8362976.4065335756</v>
      </c>
      <c r="H14" s="29" t="s">
        <v>7</v>
      </c>
      <c r="J14" s="105" t="s">
        <v>61</v>
      </c>
    </row>
    <row r="15" spans="1:13" ht="15.75" thickBot="1" x14ac:dyDescent="0.3">
      <c r="A15" s="25"/>
      <c r="B15" s="80" t="s">
        <v>13</v>
      </c>
      <c r="C15" s="81">
        <f>SUM(C10:C14)</f>
        <v>5983534.5980036296</v>
      </c>
      <c r="D15" s="81">
        <f t="shared" ref="D15:G15" si="1">SUM(D10:D14)</f>
        <v>7180241.5176043557</v>
      </c>
      <c r="E15" s="81">
        <f t="shared" si="1"/>
        <v>9094972.5889655165</v>
      </c>
      <c r="F15" s="81">
        <f t="shared" si="1"/>
        <v>8113672.9148929222</v>
      </c>
      <c r="G15" s="81">
        <f t="shared" si="1"/>
        <v>9190709.1425335761</v>
      </c>
      <c r="H15" s="29"/>
      <c r="J15" s="21" t="s">
        <v>46</v>
      </c>
      <c r="K15" s="21" t="s">
        <v>0</v>
      </c>
      <c r="L15" s="106" t="s">
        <v>44</v>
      </c>
    </row>
    <row r="16" spans="1:13" x14ac:dyDescent="0.25">
      <c r="A16" s="25"/>
      <c r="B16" s="9" t="s">
        <v>1</v>
      </c>
      <c r="C16" s="10">
        <v>10000</v>
      </c>
      <c r="D16" s="10">
        <v>10000</v>
      </c>
      <c r="E16" s="10">
        <v>10000</v>
      </c>
      <c r="F16" s="10">
        <v>10000</v>
      </c>
      <c r="G16" s="10">
        <v>10000</v>
      </c>
      <c r="H16" s="29"/>
      <c r="J16" s="25">
        <f>+M11</f>
        <v>36000000</v>
      </c>
      <c r="K16" s="25">
        <f>+J11</f>
        <v>3306000</v>
      </c>
      <c r="L16" s="107">
        <f>J16/K16</f>
        <v>10.88929219600726</v>
      </c>
    </row>
    <row r="17" spans="1:12" ht="15.75" thickBot="1" x14ac:dyDescent="0.3">
      <c r="A17" s="25"/>
      <c r="B17" s="11" t="s">
        <v>10</v>
      </c>
      <c r="C17" s="10">
        <v>12000</v>
      </c>
      <c r="D17" s="10">
        <v>12000</v>
      </c>
      <c r="E17" s="10">
        <v>12000</v>
      </c>
      <c r="F17" s="10">
        <v>12000</v>
      </c>
      <c r="G17" s="10">
        <v>12000</v>
      </c>
      <c r="H17" s="29"/>
    </row>
    <row r="18" spans="1:12" ht="15.75" thickBot="1" x14ac:dyDescent="0.3">
      <c r="B18" s="80" t="s">
        <v>14</v>
      </c>
      <c r="C18" s="81">
        <f>+C17+C16</f>
        <v>22000</v>
      </c>
      <c r="D18" s="81">
        <f t="shared" ref="D18:G18" si="2">+D17+D16</f>
        <v>22000</v>
      </c>
      <c r="E18" s="81">
        <f t="shared" si="2"/>
        <v>22000</v>
      </c>
      <c r="F18" s="81">
        <f t="shared" si="2"/>
        <v>22000</v>
      </c>
      <c r="G18" s="81">
        <f t="shared" si="2"/>
        <v>22000</v>
      </c>
      <c r="H18" s="29"/>
    </row>
    <row r="19" spans="1:12" ht="15.75" thickBot="1" x14ac:dyDescent="0.3">
      <c r="B19" s="80" t="s">
        <v>3</v>
      </c>
      <c r="C19" s="8">
        <f>+C15+C18</f>
        <v>6005534.5980036296</v>
      </c>
      <c r="D19" s="8">
        <f t="shared" ref="D19:G19" si="3">+D15+D18</f>
        <v>7202241.5176043557</v>
      </c>
      <c r="E19" s="8">
        <f t="shared" si="3"/>
        <v>9116972.5889655165</v>
      </c>
      <c r="F19" s="8">
        <f t="shared" si="3"/>
        <v>8135672.9148929222</v>
      </c>
      <c r="G19" s="8">
        <f t="shared" si="3"/>
        <v>9212709.1425335761</v>
      </c>
      <c r="H19" s="29" t="s">
        <v>7</v>
      </c>
      <c r="K19" s="24"/>
      <c r="L19" s="100"/>
    </row>
    <row r="20" spans="1:12" ht="15.75" thickBot="1" x14ac:dyDescent="0.3">
      <c r="B20" s="30" t="s">
        <v>24</v>
      </c>
      <c r="C20" s="31">
        <f>C15*11.44%</f>
        <v>684516.35801161523</v>
      </c>
      <c r="D20" s="31">
        <f t="shared" ref="D20:G20" si="4">D15*11.44%</f>
        <v>821419.62961393828</v>
      </c>
      <c r="E20" s="31">
        <f t="shared" si="4"/>
        <v>1040464.8641776551</v>
      </c>
      <c r="F20" s="31">
        <f t="shared" si="4"/>
        <v>928204.18146375031</v>
      </c>
      <c r="G20" s="31">
        <f t="shared" si="4"/>
        <v>1051417.1259058411</v>
      </c>
      <c r="H20" s="29" t="s">
        <v>7</v>
      </c>
      <c r="J20" s="23"/>
      <c r="K20" s="24"/>
      <c r="L20" s="99"/>
    </row>
    <row r="21" spans="1:12" ht="15.75" thickBot="1" x14ac:dyDescent="0.3">
      <c r="B21" s="32" t="s">
        <v>4</v>
      </c>
      <c r="C21" s="33">
        <f>C15*7%</f>
        <v>418847.42186025414</v>
      </c>
      <c r="D21" s="33">
        <f t="shared" ref="D21:G21" si="5">D15*7%</f>
        <v>502616.90623230493</v>
      </c>
      <c r="E21" s="33">
        <f t="shared" si="5"/>
        <v>636648.08122758626</v>
      </c>
      <c r="F21" s="33">
        <f t="shared" si="5"/>
        <v>567957.10404250456</v>
      </c>
      <c r="G21" s="33">
        <f t="shared" si="5"/>
        <v>643349.63997735037</v>
      </c>
      <c r="H21" s="29" t="s">
        <v>7</v>
      </c>
    </row>
    <row r="22" spans="1:12" ht="15.75" thickBot="1" x14ac:dyDescent="0.3">
      <c r="B22" s="34" t="s">
        <v>5</v>
      </c>
      <c r="C22" s="35">
        <f>C15*0.6%</f>
        <v>35901.207588021782</v>
      </c>
      <c r="D22" s="35">
        <f t="shared" ref="D22:G22" si="6">D15*0.6%</f>
        <v>43081.449105626132</v>
      </c>
      <c r="E22" s="35">
        <f t="shared" si="6"/>
        <v>54569.835533793099</v>
      </c>
      <c r="F22" s="35">
        <f t="shared" si="6"/>
        <v>48682.037489357535</v>
      </c>
      <c r="G22" s="35">
        <f t="shared" si="6"/>
        <v>55144.254855201456</v>
      </c>
      <c r="H22" s="29" t="s">
        <v>7</v>
      </c>
      <c r="J22" s="58"/>
      <c r="K22" s="59"/>
      <c r="L22" s="59"/>
    </row>
    <row r="23" spans="1:12" ht="15.75" thickBot="1" x14ac:dyDescent="0.3">
      <c r="B23" s="30" t="s">
        <v>15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9"/>
    </row>
    <row r="24" spans="1:12" ht="15.75" thickBot="1" x14ac:dyDescent="0.3">
      <c r="B24" s="13" t="s">
        <v>16</v>
      </c>
      <c r="C24" s="12">
        <f>+C20+C21+C22+C23</f>
        <v>1139264.9874598912</v>
      </c>
      <c r="D24" s="12">
        <f t="shared" ref="D24:G24" si="7">+D20+D21+D22+D23</f>
        <v>1367117.9849518694</v>
      </c>
      <c r="E24" s="12">
        <f t="shared" si="7"/>
        <v>1731682.7809390344</v>
      </c>
      <c r="F24" s="12">
        <f t="shared" si="7"/>
        <v>1544843.3229956126</v>
      </c>
      <c r="G24" s="12">
        <f t="shared" si="7"/>
        <v>1749911.0207383928</v>
      </c>
      <c r="H24" s="29"/>
    </row>
    <row r="25" spans="1:12" ht="15.75" thickBot="1" x14ac:dyDescent="0.3">
      <c r="B25" s="82" t="s">
        <v>17</v>
      </c>
      <c r="C25" s="8">
        <f>+C19-C24</f>
        <v>4866269.6105437381</v>
      </c>
      <c r="D25" s="8">
        <f t="shared" ref="D25:G25" si="8">+D19-D24</f>
        <v>5835123.5326524861</v>
      </c>
      <c r="E25" s="8">
        <f t="shared" si="8"/>
        <v>7385289.8080264824</v>
      </c>
      <c r="F25" s="8">
        <f t="shared" si="8"/>
        <v>6590829.5918973098</v>
      </c>
      <c r="G25" s="8">
        <f t="shared" si="8"/>
        <v>7462798.121795183</v>
      </c>
      <c r="H25" s="36" t="s">
        <v>7</v>
      </c>
      <c r="J25" s="25"/>
      <c r="K25" s="25"/>
      <c r="L25" s="22"/>
    </row>
    <row r="26" spans="1:12" ht="15.75" thickBot="1" x14ac:dyDescent="0.3">
      <c r="B26" s="14"/>
      <c r="C26" s="15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6"/>
  <sheetViews>
    <sheetView topLeftCell="A6" zoomScaleNormal="100" workbookViewId="0">
      <selection activeCell="A29" sqref="A29"/>
    </sheetView>
  </sheetViews>
  <sheetFormatPr baseColWidth="10" defaultColWidth="11.42578125" defaultRowHeight="15" x14ac:dyDescent="0.25"/>
  <cols>
    <col min="1" max="1" width="15.5703125" style="21" customWidth="1"/>
    <col min="2" max="2" width="20.5703125" style="21" customWidth="1"/>
    <col min="3" max="3" width="24.5703125" style="22" customWidth="1"/>
    <col min="4" max="4" width="16.85546875" style="22" customWidth="1"/>
    <col min="5" max="5" width="17.5703125" style="21" customWidth="1"/>
    <col min="6" max="7" width="16" style="21" customWidth="1"/>
    <col min="8" max="8" width="15.28515625" style="21" customWidth="1"/>
    <col min="9" max="9" width="8.28515625" style="21" customWidth="1"/>
    <col min="10" max="10" width="15.5703125" style="21" customWidth="1"/>
    <col min="11" max="11" width="21.85546875" style="21" customWidth="1"/>
    <col min="12" max="12" width="18.85546875" style="21" customWidth="1"/>
    <col min="13" max="16384" width="11.42578125" style="21"/>
  </cols>
  <sheetData>
    <row r="1" spans="1:15" ht="21.75" thickBot="1" x14ac:dyDescent="0.4">
      <c r="B1" s="40" t="s">
        <v>28</v>
      </c>
      <c r="C1" s="41" t="s">
        <v>29</v>
      </c>
      <c r="E1" s="18" t="s">
        <v>31</v>
      </c>
      <c r="F1" s="42" t="s">
        <v>26</v>
      </c>
      <c r="G1" s="67" t="s">
        <v>49</v>
      </c>
      <c r="H1" s="66">
        <v>44057</v>
      </c>
      <c r="J1" s="46" t="s">
        <v>46</v>
      </c>
      <c r="K1" s="47" t="s">
        <v>54</v>
      </c>
      <c r="L1" s="48" t="s">
        <v>44</v>
      </c>
    </row>
    <row r="2" spans="1:15" ht="19.5" thickBot="1" x14ac:dyDescent="0.35">
      <c r="B2" s="20" t="s">
        <v>18</v>
      </c>
      <c r="C2" s="17" t="s">
        <v>32</v>
      </c>
      <c r="D2" s="18"/>
      <c r="J2" s="76">
        <f>+D7</f>
        <v>0</v>
      </c>
      <c r="K2" s="77">
        <f>+J11</f>
        <v>3306000</v>
      </c>
      <c r="L2" s="78">
        <f>J2/K2</f>
        <v>0</v>
      </c>
    </row>
    <row r="3" spans="1:15" ht="18.75" x14ac:dyDescent="0.3">
      <c r="B3" s="17" t="s">
        <v>19</v>
      </c>
      <c r="C3" s="17" t="s">
        <v>22</v>
      </c>
      <c r="D3" s="19" t="s">
        <v>30</v>
      </c>
      <c r="E3" s="19"/>
    </row>
    <row r="4" spans="1:15" ht="19.5" thickBot="1" x14ac:dyDescent="0.35">
      <c r="B4" s="17" t="s">
        <v>20</v>
      </c>
      <c r="C4" s="20" t="s">
        <v>27</v>
      </c>
      <c r="D4" s="19"/>
      <c r="E4" s="19"/>
      <c r="K4" s="21" t="s">
        <v>35</v>
      </c>
    </row>
    <row r="5" spans="1:15" ht="21.75" thickBot="1" x14ac:dyDescent="0.4">
      <c r="C5" s="43" t="s">
        <v>21</v>
      </c>
      <c r="D5" s="44" t="s">
        <v>34</v>
      </c>
      <c r="E5" s="44"/>
      <c r="F5" s="45"/>
      <c r="I5" s="21" t="s">
        <v>53</v>
      </c>
      <c r="J5" s="72" t="s">
        <v>0</v>
      </c>
      <c r="K5" s="63" t="s">
        <v>44</v>
      </c>
      <c r="L5" s="73" t="s">
        <v>46</v>
      </c>
    </row>
    <row r="6" spans="1:15" ht="16.5" thickTop="1" thickBot="1" x14ac:dyDescent="0.3">
      <c r="C6" s="59" t="s">
        <v>55</v>
      </c>
      <c r="D6" s="68">
        <v>50000000</v>
      </c>
      <c r="E6" s="22"/>
      <c r="I6" s="22">
        <v>1</v>
      </c>
      <c r="J6" s="71">
        <f>+C10</f>
        <v>500000</v>
      </c>
      <c r="K6" s="22">
        <f>+L2</f>
        <v>0</v>
      </c>
      <c r="L6" s="69">
        <f>J6*K6</f>
        <v>0</v>
      </c>
    </row>
    <row r="7" spans="1:15" ht="15.75" thickBot="1" x14ac:dyDescent="0.3">
      <c r="C7" s="24" t="s">
        <v>52</v>
      </c>
      <c r="D7" s="25"/>
      <c r="E7" s="24"/>
      <c r="F7" s="25"/>
      <c r="G7" s="23"/>
      <c r="H7" s="23"/>
      <c r="I7" s="22">
        <v>2</v>
      </c>
      <c r="J7" s="3">
        <f>+D10</f>
        <v>600000</v>
      </c>
      <c r="K7" s="79">
        <f>+K6</f>
        <v>0</v>
      </c>
      <c r="L7" s="74">
        <f t="shared" ref="L7:L10" si="0">J7*K7</f>
        <v>0</v>
      </c>
    </row>
    <row r="8" spans="1:15" ht="19.5" thickBot="1" x14ac:dyDescent="0.35">
      <c r="A8" s="22"/>
      <c r="C8" s="26"/>
      <c r="D8" s="27"/>
      <c r="E8" s="38" t="s">
        <v>9</v>
      </c>
      <c r="F8" s="39">
        <v>320500</v>
      </c>
      <c r="G8" s="28"/>
      <c r="H8" s="29" t="s">
        <v>11</v>
      </c>
      <c r="I8" s="22">
        <v>3</v>
      </c>
      <c r="J8" s="71">
        <f>+E10</f>
        <v>760000</v>
      </c>
      <c r="K8" s="22">
        <f>+K7</f>
        <v>0</v>
      </c>
      <c r="L8" s="69">
        <f t="shared" si="0"/>
        <v>0</v>
      </c>
    </row>
    <row r="9" spans="1:15" ht="15.75" thickBot="1" x14ac:dyDescent="0.3">
      <c r="B9" s="1" t="s">
        <v>2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9"/>
      <c r="I9" s="22">
        <v>4</v>
      </c>
      <c r="J9" s="3">
        <f>+F10</f>
        <v>678000</v>
      </c>
      <c r="K9" s="79">
        <f>+K8</f>
        <v>0</v>
      </c>
      <c r="L9" s="74">
        <f t="shared" si="0"/>
        <v>0</v>
      </c>
    </row>
    <row r="10" spans="1:15" ht="15.75" thickBot="1" x14ac:dyDescent="0.3">
      <c r="B10" s="3" t="s">
        <v>0</v>
      </c>
      <c r="C10" s="4">
        <v>500000</v>
      </c>
      <c r="D10" s="4">
        <v>600000</v>
      </c>
      <c r="E10" s="4">
        <v>760000</v>
      </c>
      <c r="F10" s="4">
        <v>678000</v>
      </c>
      <c r="G10" s="4">
        <v>768000</v>
      </c>
      <c r="H10" s="29"/>
      <c r="I10" s="70">
        <v>5</v>
      </c>
      <c r="J10" s="71">
        <f>+G10</f>
        <v>768000</v>
      </c>
      <c r="K10" s="75">
        <f>+K9</f>
        <v>0</v>
      </c>
      <c r="L10" s="69">
        <f t="shared" si="0"/>
        <v>0</v>
      </c>
    </row>
    <row r="11" spans="1:15" ht="15.75" thickBot="1" x14ac:dyDescent="0.3">
      <c r="B11" s="5" t="s">
        <v>50</v>
      </c>
      <c r="C11" s="6">
        <f>C10*0.0077777*10</f>
        <v>38888.5</v>
      </c>
      <c r="D11" s="6">
        <f t="shared" ref="D11:G11" si="1">D10*0.0077777*10</f>
        <v>46666.2</v>
      </c>
      <c r="E11" s="6">
        <f t="shared" si="1"/>
        <v>59110.520000000004</v>
      </c>
      <c r="F11" s="6">
        <f t="shared" si="1"/>
        <v>52732.805999999997</v>
      </c>
      <c r="G11" s="6">
        <f t="shared" si="1"/>
        <v>59732.736000000004</v>
      </c>
      <c r="H11" s="29" t="s">
        <v>7</v>
      </c>
      <c r="I11" s="62" t="s">
        <v>45</v>
      </c>
      <c r="J11" s="74">
        <f>SUM(J6:J10)</f>
        <v>3306000</v>
      </c>
      <c r="K11" s="63"/>
      <c r="L11" s="74">
        <f>SUM(L6:L10)</f>
        <v>0</v>
      </c>
    </row>
    <row r="12" spans="1:15" ht="15.75" thickBot="1" x14ac:dyDescent="0.3">
      <c r="A12" s="25"/>
      <c r="B12" s="5" t="s">
        <v>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9"/>
    </row>
    <row r="13" spans="1:15" ht="15.75" thickBot="1" x14ac:dyDescent="0.3">
      <c r="A13" s="25"/>
      <c r="B13" s="5" t="s">
        <v>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29"/>
      <c r="J13" s="21" t="s">
        <v>36</v>
      </c>
    </row>
    <row r="14" spans="1:15" ht="15.75" thickBot="1" x14ac:dyDescent="0.3">
      <c r="A14" s="25"/>
      <c r="B14" s="60" t="s">
        <v>23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29" t="s">
        <v>7</v>
      </c>
      <c r="J14" s="46" t="s">
        <v>37</v>
      </c>
      <c r="K14" s="47"/>
      <c r="L14" s="47"/>
      <c r="M14" s="47"/>
      <c r="N14" s="47"/>
      <c r="O14" s="48"/>
    </row>
    <row r="15" spans="1:15" ht="15.75" thickBot="1" x14ac:dyDescent="0.3">
      <c r="A15" s="25"/>
      <c r="B15" s="80" t="s">
        <v>13</v>
      </c>
      <c r="C15" s="81">
        <f>SUM(C10:C14)</f>
        <v>538888.5</v>
      </c>
      <c r="D15" s="81">
        <f t="shared" ref="D15:G15" si="2">SUM(D10:D14)</f>
        <v>646666.19999999995</v>
      </c>
      <c r="E15" s="81">
        <f t="shared" si="2"/>
        <v>819110.52</v>
      </c>
      <c r="F15" s="81">
        <f t="shared" si="2"/>
        <v>730732.80599999998</v>
      </c>
      <c r="G15" s="81">
        <f t="shared" si="2"/>
        <v>827732.73600000003</v>
      </c>
      <c r="H15" s="29"/>
      <c r="J15" s="49" t="s">
        <v>38</v>
      </c>
      <c r="K15" s="50"/>
      <c r="L15" s="50"/>
      <c r="M15" s="50"/>
      <c r="N15" s="50"/>
      <c r="O15" s="51"/>
    </row>
    <row r="16" spans="1:15" x14ac:dyDescent="0.25">
      <c r="A16" s="25"/>
      <c r="B16" s="9" t="s">
        <v>1</v>
      </c>
      <c r="C16" s="10">
        <v>10000</v>
      </c>
      <c r="D16" s="10">
        <v>10000</v>
      </c>
      <c r="E16" s="10">
        <v>10000</v>
      </c>
      <c r="F16" s="10">
        <v>10000</v>
      </c>
      <c r="G16" s="10">
        <v>10000</v>
      </c>
      <c r="H16" s="29"/>
    </row>
    <row r="17" spans="1:15" ht="15.75" thickBot="1" x14ac:dyDescent="0.3">
      <c r="A17" s="25"/>
      <c r="B17" s="11" t="s">
        <v>10</v>
      </c>
      <c r="C17" s="10">
        <v>15000</v>
      </c>
      <c r="D17" s="10">
        <v>15000</v>
      </c>
      <c r="E17" s="10">
        <v>15000</v>
      </c>
      <c r="F17" s="10">
        <v>15000</v>
      </c>
      <c r="G17" s="10">
        <v>15000</v>
      </c>
      <c r="H17" s="29"/>
      <c r="J17" s="21" t="s">
        <v>39</v>
      </c>
    </row>
    <row r="18" spans="1:15" ht="15.75" thickBot="1" x14ac:dyDescent="0.3">
      <c r="B18" s="80" t="s">
        <v>14</v>
      </c>
      <c r="C18" s="81">
        <f>+C16+C17</f>
        <v>25000</v>
      </c>
      <c r="D18" s="81">
        <f t="shared" ref="D18:G18" si="3">+D16+D17</f>
        <v>25000</v>
      </c>
      <c r="E18" s="81">
        <f t="shared" si="3"/>
        <v>25000</v>
      </c>
      <c r="F18" s="81">
        <f t="shared" si="3"/>
        <v>25000</v>
      </c>
      <c r="G18" s="81">
        <f t="shared" si="3"/>
        <v>25000</v>
      </c>
      <c r="H18" s="29"/>
    </row>
    <row r="19" spans="1:15" ht="15.75" thickBot="1" x14ac:dyDescent="0.3">
      <c r="B19" s="80" t="s">
        <v>3</v>
      </c>
      <c r="C19" s="8">
        <f>+C18+C15</f>
        <v>563888.5</v>
      </c>
      <c r="D19" s="8">
        <f t="shared" ref="D19:G19" si="4">+D18+D15</f>
        <v>671666.2</v>
      </c>
      <c r="E19" s="8">
        <f t="shared" si="4"/>
        <v>844110.52</v>
      </c>
      <c r="F19" s="8">
        <f t="shared" si="4"/>
        <v>755732.80599999998</v>
      </c>
      <c r="G19" s="8">
        <f t="shared" si="4"/>
        <v>852732.73600000003</v>
      </c>
      <c r="H19" s="29" t="s">
        <v>7</v>
      </c>
      <c r="J19" s="21" t="s">
        <v>40</v>
      </c>
      <c r="K19" s="24">
        <v>0.3</v>
      </c>
      <c r="L19" s="52" t="s">
        <v>41</v>
      </c>
      <c r="M19" s="53"/>
      <c r="N19" s="53"/>
      <c r="O19" s="54"/>
    </row>
    <row r="20" spans="1:15" ht="15.75" thickBot="1" x14ac:dyDescent="0.3">
      <c r="B20" s="30" t="s">
        <v>24</v>
      </c>
      <c r="C20" s="31">
        <f>C15*11.44%</f>
        <v>61648.844400000002</v>
      </c>
      <c r="D20" s="31">
        <f t="shared" ref="D20:G20" si="5">D15*11.44%</f>
        <v>73978.61327999999</v>
      </c>
      <c r="E20" s="31">
        <f t="shared" si="5"/>
        <v>93706.243488000007</v>
      </c>
      <c r="F20" s="31">
        <f t="shared" si="5"/>
        <v>83595.833006400004</v>
      </c>
      <c r="G20" s="31">
        <f t="shared" si="5"/>
        <v>94692.624998400002</v>
      </c>
      <c r="H20" s="29" t="s">
        <v>7</v>
      </c>
      <c r="J20" s="23">
        <v>20000000</v>
      </c>
      <c r="K20" s="24">
        <v>0.3</v>
      </c>
      <c r="L20" s="57">
        <f>J20*K20</f>
        <v>6000000</v>
      </c>
      <c r="M20" s="55" t="s">
        <v>42</v>
      </c>
      <c r="N20" s="55"/>
      <c r="O20" s="56"/>
    </row>
    <row r="21" spans="1:15" ht="15.75" thickBot="1" x14ac:dyDescent="0.3">
      <c r="B21" s="32" t="s">
        <v>4</v>
      </c>
      <c r="C21" s="33">
        <f>C15*7%</f>
        <v>37722.195000000007</v>
      </c>
      <c r="D21" s="33">
        <f t="shared" ref="D21:G21" si="6">D15*7%</f>
        <v>45266.633999999998</v>
      </c>
      <c r="E21" s="33">
        <f t="shared" si="6"/>
        <v>57337.736400000009</v>
      </c>
      <c r="F21" s="33">
        <f t="shared" si="6"/>
        <v>51151.296420000006</v>
      </c>
      <c r="G21" s="33">
        <f t="shared" si="6"/>
        <v>57941.291520000006</v>
      </c>
      <c r="H21" s="29" t="s">
        <v>7</v>
      </c>
    </row>
    <row r="22" spans="1:15" ht="15.75" thickBot="1" x14ac:dyDescent="0.3">
      <c r="B22" s="34" t="s">
        <v>5</v>
      </c>
      <c r="C22" s="35">
        <f>C15*0.6%</f>
        <v>3233.3310000000001</v>
      </c>
      <c r="D22" s="35">
        <f t="shared" ref="D22:G22" si="7">D15*0.6%</f>
        <v>3879.9971999999998</v>
      </c>
      <c r="E22" s="35">
        <f t="shared" si="7"/>
        <v>4914.6631200000002</v>
      </c>
      <c r="F22" s="35">
        <f t="shared" si="7"/>
        <v>4384.3968359999999</v>
      </c>
      <c r="G22" s="35">
        <f t="shared" si="7"/>
        <v>4966.3964160000005</v>
      </c>
      <c r="H22" s="29" t="s">
        <v>7</v>
      </c>
      <c r="J22" s="58">
        <v>6000000</v>
      </c>
      <c r="K22" s="59" t="s">
        <v>43</v>
      </c>
      <c r="L22" s="59"/>
    </row>
    <row r="23" spans="1:15" ht="15.75" thickBot="1" x14ac:dyDescent="0.3">
      <c r="B23" s="30" t="s">
        <v>15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9"/>
      <c r="J23" s="21" t="s">
        <v>48</v>
      </c>
    </row>
    <row r="24" spans="1:15" ht="15.75" thickBot="1" x14ac:dyDescent="0.3">
      <c r="B24" s="13" t="s">
        <v>16</v>
      </c>
      <c r="C24" s="12">
        <f>+C20+C21+C22+C23</f>
        <v>102604.37040000001</v>
      </c>
      <c r="D24" s="12">
        <f t="shared" ref="D24:G24" si="8">+D20+D21+D22+D23</f>
        <v>123125.24447999998</v>
      </c>
      <c r="E24" s="12">
        <f t="shared" si="8"/>
        <v>155958.64300800001</v>
      </c>
      <c r="F24" s="12">
        <f t="shared" si="8"/>
        <v>139131.5262624</v>
      </c>
      <c r="G24" s="12">
        <f t="shared" si="8"/>
        <v>157600.31293440002</v>
      </c>
      <c r="H24" s="29"/>
      <c r="J24" s="65" t="s">
        <v>46</v>
      </c>
      <c r="K24" s="65" t="s">
        <v>47</v>
      </c>
      <c r="L24" s="21" t="s">
        <v>44</v>
      </c>
    </row>
    <row r="25" spans="1:15" ht="15.75" thickBot="1" x14ac:dyDescent="0.3">
      <c r="B25" s="82" t="s">
        <v>17</v>
      </c>
      <c r="C25" s="8">
        <f>+C19-C24</f>
        <v>461284.12959999999</v>
      </c>
      <c r="D25" s="8">
        <f t="shared" ref="D25:G25" si="9">+D19-D24</f>
        <v>548540.95551999996</v>
      </c>
      <c r="E25" s="8">
        <f t="shared" si="9"/>
        <v>688151.87699200003</v>
      </c>
      <c r="F25" s="8">
        <f t="shared" si="9"/>
        <v>616601.27973760001</v>
      </c>
      <c r="G25" s="8">
        <f t="shared" si="9"/>
        <v>695132.42306559999</v>
      </c>
      <c r="H25" s="36" t="s">
        <v>7</v>
      </c>
      <c r="J25" s="6">
        <f>+J22</f>
        <v>6000000</v>
      </c>
      <c r="K25" s="6">
        <f>+J11</f>
        <v>3306000</v>
      </c>
      <c r="L25" s="22">
        <f>J25/K25</f>
        <v>1.8148820326678765</v>
      </c>
    </row>
    <row r="26" spans="1:15" ht="15.75" thickBot="1" x14ac:dyDescent="0.3">
      <c r="B26" s="14"/>
      <c r="C26" s="15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6"/>
  <sheetViews>
    <sheetView zoomScale="95" zoomScaleNormal="95" workbookViewId="0"/>
  </sheetViews>
  <sheetFormatPr baseColWidth="10" defaultColWidth="11.42578125" defaultRowHeight="15" x14ac:dyDescent="0.25"/>
  <cols>
    <col min="1" max="1" width="15.5703125" style="21" customWidth="1"/>
    <col min="2" max="2" width="20.5703125" style="21" customWidth="1"/>
    <col min="3" max="3" width="24.5703125" style="22" customWidth="1"/>
    <col min="4" max="4" width="16.85546875" style="22" customWidth="1"/>
    <col min="5" max="5" width="17.5703125" style="21" customWidth="1"/>
    <col min="6" max="7" width="16" style="21" customWidth="1"/>
    <col min="8" max="8" width="4.7109375" style="21" customWidth="1"/>
    <col min="9" max="9" width="8.28515625" style="21" customWidth="1"/>
    <col min="10" max="10" width="15.5703125" style="21" customWidth="1"/>
    <col min="11" max="11" width="21.85546875" style="21" customWidth="1"/>
    <col min="12" max="12" width="18.85546875" style="21" customWidth="1"/>
    <col min="13" max="16384" width="11.42578125" style="21"/>
  </cols>
  <sheetData>
    <row r="1" spans="1:15" ht="21.75" thickBot="1" x14ac:dyDescent="0.4">
      <c r="B1" s="40" t="s">
        <v>28</v>
      </c>
      <c r="C1" s="41" t="s">
        <v>29</v>
      </c>
      <c r="E1" s="18" t="s">
        <v>31</v>
      </c>
      <c r="F1" s="42" t="s">
        <v>26</v>
      </c>
      <c r="G1" s="67" t="s">
        <v>49</v>
      </c>
      <c r="H1" s="66">
        <v>44057</v>
      </c>
      <c r="J1" s="46" t="s">
        <v>46</v>
      </c>
      <c r="K1" s="47" t="s">
        <v>54</v>
      </c>
      <c r="L1" s="48" t="s">
        <v>44</v>
      </c>
    </row>
    <row r="2" spans="1:15" ht="19.5" thickBot="1" x14ac:dyDescent="0.35">
      <c r="B2" s="20" t="s">
        <v>18</v>
      </c>
      <c r="C2" s="17" t="s">
        <v>32</v>
      </c>
      <c r="D2" s="18"/>
      <c r="J2" s="76">
        <f>+D7</f>
        <v>9000000</v>
      </c>
      <c r="K2" s="77">
        <f>+J11</f>
        <v>6200000</v>
      </c>
      <c r="L2" s="78">
        <f>J2/K2</f>
        <v>1.4516129032258065</v>
      </c>
    </row>
    <row r="3" spans="1:15" ht="18.75" x14ac:dyDescent="0.3">
      <c r="B3" s="17" t="s">
        <v>19</v>
      </c>
      <c r="C3" s="17" t="s">
        <v>22</v>
      </c>
      <c r="D3" s="19" t="s">
        <v>30</v>
      </c>
      <c r="E3" s="19"/>
    </row>
    <row r="4" spans="1:15" ht="19.5" thickBot="1" x14ac:dyDescent="0.35">
      <c r="B4" s="17" t="s">
        <v>20</v>
      </c>
      <c r="C4" s="20" t="s">
        <v>27</v>
      </c>
      <c r="D4" s="19"/>
      <c r="E4" s="19"/>
      <c r="K4" s="21" t="s">
        <v>35</v>
      </c>
    </row>
    <row r="5" spans="1:15" ht="21.75" thickBot="1" x14ac:dyDescent="0.4">
      <c r="C5" s="43" t="s">
        <v>21</v>
      </c>
      <c r="D5" s="44" t="s">
        <v>34</v>
      </c>
      <c r="E5" s="44"/>
      <c r="F5" s="45"/>
      <c r="I5" s="21" t="s">
        <v>53</v>
      </c>
      <c r="J5" s="72" t="s">
        <v>0</v>
      </c>
      <c r="K5" s="63" t="s">
        <v>44</v>
      </c>
      <c r="L5" s="73" t="s">
        <v>46</v>
      </c>
    </row>
    <row r="6" spans="1:15" ht="16.5" thickTop="1" thickBot="1" x14ac:dyDescent="0.3">
      <c r="C6" s="59" t="s">
        <v>51</v>
      </c>
      <c r="D6" s="68">
        <v>30000000</v>
      </c>
      <c r="E6" s="22"/>
      <c r="I6" s="22">
        <v>1</v>
      </c>
      <c r="J6" s="71">
        <f>+C10</f>
        <v>700000</v>
      </c>
      <c r="K6" s="22">
        <f>+L2</f>
        <v>1.4516129032258065</v>
      </c>
      <c r="L6" s="69">
        <f>J6*K6</f>
        <v>1016129.0322580646</v>
      </c>
    </row>
    <row r="7" spans="1:15" ht="15.75" thickBot="1" x14ac:dyDescent="0.3">
      <c r="C7" s="24" t="s">
        <v>52</v>
      </c>
      <c r="D7" s="25">
        <f>D6*30%</f>
        <v>9000000</v>
      </c>
      <c r="E7" s="24"/>
      <c r="F7" s="25"/>
      <c r="G7" s="23"/>
      <c r="H7" s="23"/>
      <c r="I7" s="22">
        <v>2</v>
      </c>
      <c r="J7" s="3">
        <f>+D10</f>
        <v>900000</v>
      </c>
      <c r="K7" s="79">
        <f>+K6</f>
        <v>1.4516129032258065</v>
      </c>
      <c r="L7" s="74">
        <f t="shared" ref="L7:L10" si="0">J7*K7</f>
        <v>1306451.6129032259</v>
      </c>
    </row>
    <row r="8" spans="1:15" ht="19.5" thickBot="1" x14ac:dyDescent="0.35">
      <c r="A8" s="22"/>
      <c r="C8" s="26"/>
      <c r="D8" s="27"/>
      <c r="E8" s="38" t="s">
        <v>9</v>
      </c>
      <c r="F8" s="39">
        <v>320500</v>
      </c>
      <c r="G8" s="28"/>
      <c r="H8" s="29" t="s">
        <v>11</v>
      </c>
      <c r="I8" s="22">
        <v>3</v>
      </c>
      <c r="J8" s="71">
        <f>+E10</f>
        <v>1200000</v>
      </c>
      <c r="K8" s="22">
        <f>+K7</f>
        <v>1.4516129032258065</v>
      </c>
      <c r="L8" s="69">
        <f t="shared" si="0"/>
        <v>1741935.4838709678</v>
      </c>
    </row>
    <row r="9" spans="1:15" ht="15.75" thickBot="1" x14ac:dyDescent="0.3">
      <c r="B9" s="1" t="s">
        <v>2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9"/>
      <c r="I9" s="22">
        <v>4</v>
      </c>
      <c r="J9" s="3">
        <f>+F10</f>
        <v>1500000</v>
      </c>
      <c r="K9" s="79">
        <f>+K8</f>
        <v>1.4516129032258065</v>
      </c>
      <c r="L9" s="74">
        <f t="shared" si="0"/>
        <v>2177419.3548387098</v>
      </c>
    </row>
    <row r="10" spans="1:15" ht="15.75" thickBot="1" x14ac:dyDescent="0.3">
      <c r="B10" s="3" t="s">
        <v>0</v>
      </c>
      <c r="C10" s="4">
        <v>700000</v>
      </c>
      <c r="D10" s="4">
        <v>900000</v>
      </c>
      <c r="E10" s="4">
        <v>1200000</v>
      </c>
      <c r="F10" s="4">
        <v>1500000</v>
      </c>
      <c r="G10" s="4">
        <v>1900000</v>
      </c>
      <c r="H10" s="29"/>
      <c r="I10" s="70">
        <v>5</v>
      </c>
      <c r="J10" s="71">
        <f>+G10</f>
        <v>1900000</v>
      </c>
      <c r="K10" s="75">
        <f>+K9</f>
        <v>1.4516129032258065</v>
      </c>
      <c r="L10" s="69">
        <f t="shared" si="0"/>
        <v>2758064.5161290322</v>
      </c>
    </row>
    <row r="11" spans="1:15" ht="15.75" thickBot="1" x14ac:dyDescent="0.3">
      <c r="B11" s="5" t="s">
        <v>50</v>
      </c>
      <c r="C11" s="6">
        <f>C10*0.0077777*10</f>
        <v>54443.9</v>
      </c>
      <c r="D11" s="6">
        <f t="shared" ref="D11:G11" si="1">D10*0.0077777*10</f>
        <v>69999.3</v>
      </c>
      <c r="E11" s="6">
        <f t="shared" si="1"/>
        <v>93332.4</v>
      </c>
      <c r="F11" s="6">
        <f t="shared" si="1"/>
        <v>116665.50000000001</v>
      </c>
      <c r="G11" s="6">
        <f t="shared" si="1"/>
        <v>147776.30000000002</v>
      </c>
      <c r="H11" s="29" t="s">
        <v>7</v>
      </c>
      <c r="I11" s="62" t="s">
        <v>45</v>
      </c>
      <c r="J11" s="74">
        <f>SUM(J6:J10)</f>
        <v>6200000</v>
      </c>
      <c r="K11" s="63"/>
      <c r="L11" s="74">
        <f>SUM(L6:L10)</f>
        <v>9000000</v>
      </c>
    </row>
    <row r="12" spans="1:15" ht="15.75" thickBot="1" x14ac:dyDescent="0.3">
      <c r="A12" s="25"/>
      <c r="B12" s="5" t="s">
        <v>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9"/>
    </row>
    <row r="13" spans="1:15" ht="15.75" thickBot="1" x14ac:dyDescent="0.3">
      <c r="A13" s="25"/>
      <c r="B13" s="5" t="s">
        <v>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29"/>
      <c r="J13" s="21" t="s">
        <v>36</v>
      </c>
    </row>
    <row r="14" spans="1:15" ht="15.75" thickBot="1" x14ac:dyDescent="0.3">
      <c r="A14" s="25"/>
      <c r="B14" s="60" t="s">
        <v>23</v>
      </c>
      <c r="C14" s="61">
        <f>+L6</f>
        <v>1016129.0322580646</v>
      </c>
      <c r="D14" s="61">
        <f t="shared" ref="D14:G14" si="2">+M6</f>
        <v>0</v>
      </c>
      <c r="E14" s="61">
        <f t="shared" si="2"/>
        <v>0</v>
      </c>
      <c r="F14" s="61">
        <f t="shared" si="2"/>
        <v>0</v>
      </c>
      <c r="G14" s="61">
        <f t="shared" si="2"/>
        <v>0</v>
      </c>
      <c r="H14" s="29" t="s">
        <v>7</v>
      </c>
      <c r="J14" s="46" t="s">
        <v>37</v>
      </c>
      <c r="K14" s="47"/>
      <c r="L14" s="47"/>
      <c r="M14" s="47"/>
      <c r="N14" s="47"/>
      <c r="O14" s="48"/>
    </row>
    <row r="15" spans="1:15" ht="15.75" thickBot="1" x14ac:dyDescent="0.3">
      <c r="A15" s="25"/>
      <c r="B15" s="80" t="s">
        <v>13</v>
      </c>
      <c r="C15" s="81">
        <f>+C10+C11+C14</f>
        <v>1770572.9322580646</v>
      </c>
      <c r="D15" s="81">
        <f t="shared" ref="D15:G15" si="3">+D10+D11+D14</f>
        <v>969999.3</v>
      </c>
      <c r="E15" s="81">
        <f t="shared" si="3"/>
        <v>1293332.3999999999</v>
      </c>
      <c r="F15" s="81">
        <f t="shared" si="3"/>
        <v>1616665.5</v>
      </c>
      <c r="G15" s="81">
        <f t="shared" si="3"/>
        <v>2047776.3</v>
      </c>
      <c r="H15" s="29"/>
      <c r="J15" s="49" t="s">
        <v>38</v>
      </c>
      <c r="K15" s="50"/>
      <c r="L15" s="50"/>
      <c r="M15" s="50"/>
      <c r="N15" s="50"/>
      <c r="O15" s="51"/>
    </row>
    <row r="16" spans="1:15" x14ac:dyDescent="0.25">
      <c r="A16" s="25"/>
      <c r="B16" s="9" t="s">
        <v>1</v>
      </c>
      <c r="C16" s="10">
        <v>10000</v>
      </c>
      <c r="D16" s="10">
        <v>10000</v>
      </c>
      <c r="E16" s="10">
        <v>10000</v>
      </c>
      <c r="F16" s="10">
        <v>10000</v>
      </c>
      <c r="G16" s="10">
        <v>10000</v>
      </c>
      <c r="H16" s="29"/>
    </row>
    <row r="17" spans="1:15" ht="15.75" thickBot="1" x14ac:dyDescent="0.3">
      <c r="A17" s="25"/>
      <c r="B17" s="11" t="s">
        <v>10</v>
      </c>
      <c r="C17" s="10">
        <v>15000</v>
      </c>
      <c r="D17" s="10">
        <v>15000</v>
      </c>
      <c r="E17" s="10">
        <v>15000</v>
      </c>
      <c r="F17" s="10">
        <v>15000</v>
      </c>
      <c r="G17" s="10">
        <v>15000</v>
      </c>
      <c r="H17" s="29"/>
      <c r="J17" s="21" t="s">
        <v>39</v>
      </c>
    </row>
    <row r="18" spans="1:15" ht="15.75" thickBot="1" x14ac:dyDescent="0.3">
      <c r="B18" s="80" t="s">
        <v>14</v>
      </c>
      <c r="C18" s="81">
        <f>+C16+C17</f>
        <v>25000</v>
      </c>
      <c r="D18" s="81">
        <f t="shared" ref="D18:G18" si="4">+D16+D17</f>
        <v>25000</v>
      </c>
      <c r="E18" s="81">
        <f t="shared" si="4"/>
        <v>25000</v>
      </c>
      <c r="F18" s="81">
        <f t="shared" si="4"/>
        <v>25000</v>
      </c>
      <c r="G18" s="81">
        <f t="shared" si="4"/>
        <v>25000</v>
      </c>
      <c r="H18" s="29"/>
    </row>
    <row r="19" spans="1:15" ht="15.75" thickBot="1" x14ac:dyDescent="0.3">
      <c r="B19" s="80" t="s">
        <v>3</v>
      </c>
      <c r="C19" s="8">
        <f>+C14+C18</f>
        <v>1041129.0322580646</v>
      </c>
      <c r="D19" s="8">
        <f>+D15+D18</f>
        <v>994999.3</v>
      </c>
      <c r="E19" s="8">
        <f t="shared" ref="E19:G19" si="5">+E15+E18</f>
        <v>1318332.3999999999</v>
      </c>
      <c r="F19" s="8">
        <f t="shared" si="5"/>
        <v>1641665.5</v>
      </c>
      <c r="G19" s="8">
        <f t="shared" si="5"/>
        <v>2072776.3</v>
      </c>
      <c r="H19" s="29" t="s">
        <v>7</v>
      </c>
      <c r="J19" s="21" t="s">
        <v>40</v>
      </c>
      <c r="K19" s="24">
        <v>0.3</v>
      </c>
      <c r="L19" s="52" t="s">
        <v>41</v>
      </c>
      <c r="M19" s="53"/>
      <c r="N19" s="53"/>
      <c r="O19" s="54"/>
    </row>
    <row r="20" spans="1:15" ht="15.75" thickBot="1" x14ac:dyDescent="0.3">
      <c r="B20" s="30" t="s">
        <v>24</v>
      </c>
      <c r="C20" s="31">
        <f>C15*11.44%</f>
        <v>202553.54345032258</v>
      </c>
      <c r="D20" s="31">
        <f t="shared" ref="D20:G20" si="6">D15*11.44%</f>
        <v>110967.91992</v>
      </c>
      <c r="E20" s="31">
        <f t="shared" si="6"/>
        <v>147957.22655999998</v>
      </c>
      <c r="F20" s="31">
        <f t="shared" si="6"/>
        <v>184946.53320000001</v>
      </c>
      <c r="G20" s="31">
        <f t="shared" si="6"/>
        <v>234265.60872000002</v>
      </c>
      <c r="H20" s="29" t="s">
        <v>7</v>
      </c>
      <c r="J20" s="23">
        <v>20000000</v>
      </c>
      <c r="K20" s="24">
        <v>0.3</v>
      </c>
      <c r="L20" s="57">
        <f>J20*K20</f>
        <v>6000000</v>
      </c>
      <c r="M20" s="55" t="s">
        <v>42</v>
      </c>
      <c r="N20" s="55"/>
      <c r="O20" s="56"/>
    </row>
    <row r="21" spans="1:15" ht="15.75" thickBot="1" x14ac:dyDescent="0.3">
      <c r="B21" s="32" t="s">
        <v>4</v>
      </c>
      <c r="C21" s="33">
        <f>C15*7%</f>
        <v>123940.10525806453</v>
      </c>
      <c r="D21" s="33">
        <f t="shared" ref="D21:G21" si="7">D15*7%</f>
        <v>67899.951000000015</v>
      </c>
      <c r="E21" s="33">
        <f t="shared" si="7"/>
        <v>90533.267999999996</v>
      </c>
      <c r="F21" s="33">
        <f t="shared" si="7"/>
        <v>113166.58500000001</v>
      </c>
      <c r="G21" s="33">
        <f t="shared" si="7"/>
        <v>143344.34100000001</v>
      </c>
      <c r="H21" s="29" t="s">
        <v>7</v>
      </c>
    </row>
    <row r="22" spans="1:15" ht="15.75" thickBot="1" x14ac:dyDescent="0.3">
      <c r="B22" s="34" t="s">
        <v>5</v>
      </c>
      <c r="C22" s="35">
        <f>C15*0.6%</f>
        <v>10623.437593548388</v>
      </c>
      <c r="D22" s="35">
        <f t="shared" ref="D22:G22" si="8">D15*0.6%</f>
        <v>5819.9958000000006</v>
      </c>
      <c r="E22" s="35">
        <f t="shared" si="8"/>
        <v>7759.9943999999996</v>
      </c>
      <c r="F22" s="35">
        <f t="shared" si="8"/>
        <v>9699.9930000000004</v>
      </c>
      <c r="G22" s="35">
        <f t="shared" si="8"/>
        <v>12286.657800000001</v>
      </c>
      <c r="H22" s="29" t="s">
        <v>7</v>
      </c>
      <c r="J22" s="58">
        <v>6000000</v>
      </c>
      <c r="K22" s="59" t="s">
        <v>43</v>
      </c>
      <c r="L22" s="59"/>
    </row>
    <row r="23" spans="1:15" ht="15.75" thickBot="1" x14ac:dyDescent="0.3">
      <c r="B23" s="30" t="s">
        <v>15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9"/>
      <c r="J23" s="21" t="s">
        <v>48</v>
      </c>
    </row>
    <row r="24" spans="1:15" ht="15.75" thickBot="1" x14ac:dyDescent="0.3">
      <c r="B24" s="13" t="s">
        <v>16</v>
      </c>
      <c r="C24" s="12">
        <f>+C20+C21+C22+C23</f>
        <v>337117.08630193549</v>
      </c>
      <c r="D24" s="12">
        <f t="shared" ref="D24:G24" si="9">+D20+D21+D22+D23</f>
        <v>184687.86672000002</v>
      </c>
      <c r="E24" s="12">
        <f t="shared" si="9"/>
        <v>246250.48895999996</v>
      </c>
      <c r="F24" s="12">
        <f t="shared" si="9"/>
        <v>307813.11120000004</v>
      </c>
      <c r="G24" s="12">
        <f t="shared" si="9"/>
        <v>389896.60752000002</v>
      </c>
      <c r="H24" s="29"/>
      <c r="J24" s="65" t="s">
        <v>46</v>
      </c>
      <c r="K24" s="65" t="s">
        <v>47</v>
      </c>
      <c r="L24" s="21" t="s">
        <v>44</v>
      </c>
    </row>
    <row r="25" spans="1:15" ht="15.75" thickBot="1" x14ac:dyDescent="0.3">
      <c r="B25" s="82" t="s">
        <v>17</v>
      </c>
      <c r="C25" s="8">
        <f>+C19-C24</f>
        <v>704011.94595612912</v>
      </c>
      <c r="D25" s="8">
        <f t="shared" ref="D25:G25" si="10">+D19-D24</f>
        <v>810311.43328</v>
      </c>
      <c r="E25" s="8">
        <f t="shared" si="10"/>
        <v>1072081.9110399999</v>
      </c>
      <c r="F25" s="8">
        <f t="shared" si="10"/>
        <v>1333852.3887999998</v>
      </c>
      <c r="G25" s="8">
        <f t="shared" si="10"/>
        <v>1682879.69248</v>
      </c>
      <c r="H25" s="36" t="s">
        <v>7</v>
      </c>
      <c r="J25" s="6">
        <f>+J22</f>
        <v>6000000</v>
      </c>
      <c r="K25" s="6">
        <f>+J11</f>
        <v>6200000</v>
      </c>
      <c r="L25" s="22">
        <f>J25/K25</f>
        <v>0.967741935483871</v>
      </c>
    </row>
    <row r="26" spans="1:15" ht="15.75" thickBot="1" x14ac:dyDescent="0.3">
      <c r="B26" s="14"/>
      <c r="C26" s="15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26"/>
  <sheetViews>
    <sheetView topLeftCell="A10" zoomScale="95" zoomScaleNormal="95" workbookViewId="0">
      <selection activeCell="C34" sqref="C34"/>
    </sheetView>
  </sheetViews>
  <sheetFormatPr baseColWidth="10" defaultColWidth="11.42578125" defaultRowHeight="15" x14ac:dyDescent="0.25"/>
  <cols>
    <col min="1" max="1" width="15.5703125" style="21" customWidth="1"/>
    <col min="2" max="2" width="20.5703125" style="21" customWidth="1"/>
    <col min="3" max="3" width="20.7109375" style="22" customWidth="1"/>
    <col min="4" max="4" width="16.85546875" style="22" customWidth="1"/>
    <col min="5" max="5" width="17.5703125" style="21" customWidth="1"/>
    <col min="6" max="7" width="16" style="21" customWidth="1"/>
    <col min="8" max="9" width="11.42578125" style="21"/>
    <col min="10" max="10" width="15.5703125" style="21" customWidth="1"/>
    <col min="11" max="11" width="21.85546875" style="21" customWidth="1"/>
    <col min="12" max="16384" width="11.42578125" style="21"/>
  </cols>
  <sheetData>
    <row r="1" spans="1:19" ht="21" x14ac:dyDescent="0.35">
      <c r="B1" s="40" t="s">
        <v>28</v>
      </c>
      <c r="C1" s="41" t="s">
        <v>29</v>
      </c>
      <c r="E1" s="18" t="s">
        <v>31</v>
      </c>
      <c r="F1" s="42" t="s">
        <v>26</v>
      </c>
    </row>
    <row r="2" spans="1:19" ht="18.75" x14ac:dyDescent="0.3">
      <c r="B2" s="20" t="s">
        <v>18</v>
      </c>
      <c r="C2" s="17" t="s">
        <v>32</v>
      </c>
      <c r="D2" s="18"/>
    </row>
    <row r="3" spans="1:19" ht="18.75" x14ac:dyDescent="0.3">
      <c r="B3" s="17" t="s">
        <v>19</v>
      </c>
      <c r="C3" s="17" t="s">
        <v>22</v>
      </c>
      <c r="D3" s="19" t="s">
        <v>30</v>
      </c>
      <c r="E3" s="19"/>
    </row>
    <row r="4" spans="1:19" ht="19.5" thickBot="1" x14ac:dyDescent="0.35">
      <c r="B4" s="17" t="s">
        <v>20</v>
      </c>
      <c r="C4" s="20" t="s">
        <v>27</v>
      </c>
      <c r="D4" s="19"/>
      <c r="E4" s="19"/>
      <c r="K4" s="21" t="s">
        <v>35</v>
      </c>
    </row>
    <row r="5" spans="1:19" ht="21.75" thickBot="1" x14ac:dyDescent="0.4">
      <c r="C5" s="43" t="s">
        <v>21</v>
      </c>
      <c r="D5" s="44" t="s">
        <v>34</v>
      </c>
      <c r="E5" s="44"/>
      <c r="F5" s="45"/>
      <c r="J5" s="22" t="s">
        <v>0</v>
      </c>
      <c r="K5" s="129" t="s">
        <v>44</v>
      </c>
      <c r="L5" s="128" t="s">
        <v>62</v>
      </c>
      <c r="M5" s="128"/>
      <c r="N5" s="128"/>
    </row>
    <row r="6" spans="1:19" ht="16.5" thickTop="1" thickBot="1" x14ac:dyDescent="0.3">
      <c r="C6" s="21"/>
      <c r="E6" s="22"/>
      <c r="I6" s="130">
        <v>1</v>
      </c>
      <c r="J6" s="74">
        <f>+C10</f>
        <v>450000</v>
      </c>
      <c r="K6" s="131">
        <f>+L25</f>
        <v>2.1739130434782608</v>
      </c>
      <c r="L6" s="64">
        <f>J6*K6</f>
        <v>978260.86956521729</v>
      </c>
    </row>
    <row r="7" spans="1:19" ht="15.75" thickBot="1" x14ac:dyDescent="0.3">
      <c r="D7" s="21"/>
      <c r="E7" s="24"/>
      <c r="F7" s="25"/>
      <c r="G7" s="23"/>
      <c r="H7" s="23"/>
      <c r="I7" s="22">
        <v>2</v>
      </c>
      <c r="J7" s="69">
        <f>+D10</f>
        <v>460000</v>
      </c>
      <c r="K7" s="126">
        <f>+K6</f>
        <v>2.1739130434782608</v>
      </c>
      <c r="L7" s="23">
        <f>J7*K7</f>
        <v>1000000</v>
      </c>
    </row>
    <row r="8" spans="1:19" ht="19.5" thickBot="1" x14ac:dyDescent="0.35">
      <c r="A8" s="22"/>
      <c r="C8" s="26"/>
      <c r="D8" s="27"/>
      <c r="E8" s="38" t="s">
        <v>9</v>
      </c>
      <c r="F8" s="39">
        <v>320500</v>
      </c>
      <c r="G8" s="28"/>
      <c r="H8" s="29" t="s">
        <v>11</v>
      </c>
      <c r="I8" s="22">
        <v>3</v>
      </c>
      <c r="J8" s="69">
        <f>+E10</f>
        <v>500000</v>
      </c>
      <c r="K8" s="126">
        <f>+K7</f>
        <v>2.1739130434782608</v>
      </c>
      <c r="L8" s="23">
        <f>J8*K8</f>
        <v>1086956.5217391304</v>
      </c>
    </row>
    <row r="9" spans="1:19" ht="15.75" thickBot="1" x14ac:dyDescent="0.3">
      <c r="B9" s="1" t="s">
        <v>2</v>
      </c>
      <c r="C9" s="2" t="s">
        <v>33</v>
      </c>
      <c r="D9" s="2" t="s">
        <v>33</v>
      </c>
      <c r="E9" s="2" t="s">
        <v>33</v>
      </c>
      <c r="F9" s="2" t="s">
        <v>33</v>
      </c>
      <c r="G9" s="2" t="s">
        <v>33</v>
      </c>
      <c r="H9" s="29"/>
      <c r="I9" s="22">
        <v>4</v>
      </c>
      <c r="J9" s="69">
        <f>+F10</f>
        <v>600000</v>
      </c>
      <c r="K9" s="126">
        <f>+K8</f>
        <v>2.1739130434782608</v>
      </c>
      <c r="L9" s="23">
        <f>J9*K9</f>
        <v>1304347.8260869565</v>
      </c>
    </row>
    <row r="10" spans="1:19" ht="15.75" thickBot="1" x14ac:dyDescent="0.3">
      <c r="B10" s="121" t="s">
        <v>0</v>
      </c>
      <c r="C10" s="122">
        <v>450000</v>
      </c>
      <c r="D10" s="122">
        <v>460000</v>
      </c>
      <c r="E10" s="122">
        <v>500000</v>
      </c>
      <c r="F10" s="122">
        <v>600000</v>
      </c>
      <c r="G10" s="122">
        <v>750000</v>
      </c>
      <c r="H10" s="123">
        <f>SUM(C10:G10)</f>
        <v>2760000</v>
      </c>
      <c r="I10" s="108">
        <v>5</v>
      </c>
      <c r="J10" s="69">
        <f>+G10</f>
        <v>750000</v>
      </c>
      <c r="K10" s="126">
        <f>+K9</f>
        <v>2.1739130434782608</v>
      </c>
      <c r="L10" s="23">
        <f>J10*K10</f>
        <v>1630434.7826086956</v>
      </c>
    </row>
    <row r="11" spans="1:19" ht="15.75" thickBot="1" x14ac:dyDescent="0.3">
      <c r="B11" s="5" t="s">
        <v>25</v>
      </c>
      <c r="C11" s="6">
        <f>C10*0.0077777*7</f>
        <v>24499.755000000001</v>
      </c>
      <c r="D11" s="6">
        <f t="shared" ref="D11:G11" si="0">D10*0.0077777*7</f>
        <v>25044.194000000003</v>
      </c>
      <c r="E11" s="6">
        <f t="shared" si="0"/>
        <v>27221.95</v>
      </c>
      <c r="F11" s="6">
        <f t="shared" si="0"/>
        <v>32666.34</v>
      </c>
      <c r="G11" s="6">
        <f t="shared" si="0"/>
        <v>40832.925000000003</v>
      </c>
      <c r="H11" s="29" t="s">
        <v>7</v>
      </c>
      <c r="I11" s="62" t="s">
        <v>45</v>
      </c>
      <c r="J11" s="74">
        <f>SUM(J6:J10)</f>
        <v>2760000</v>
      </c>
      <c r="K11" s="63"/>
      <c r="L11" s="132">
        <f>SUM(L6:L10)</f>
        <v>6000000</v>
      </c>
      <c r="M11" s="128" t="s">
        <v>63</v>
      </c>
      <c r="N11" s="128"/>
      <c r="O11" s="128"/>
      <c r="P11" s="128"/>
      <c r="Q11" s="128"/>
      <c r="R11" s="128"/>
      <c r="S11" s="128"/>
    </row>
    <row r="12" spans="1:19" ht="15.75" thickBot="1" x14ac:dyDescent="0.3">
      <c r="A12" s="25"/>
      <c r="B12" s="5" t="s">
        <v>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9"/>
    </row>
    <row r="13" spans="1:19" ht="15.75" thickBot="1" x14ac:dyDescent="0.3">
      <c r="A13" s="25"/>
      <c r="B13" s="5" t="s">
        <v>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29"/>
      <c r="J13" s="21" t="s">
        <v>36</v>
      </c>
    </row>
    <row r="14" spans="1:19" ht="15.75" thickBot="1" x14ac:dyDescent="0.3">
      <c r="A14" s="25"/>
      <c r="B14" s="60" t="s">
        <v>23</v>
      </c>
      <c r="C14" s="61">
        <f>+L6</f>
        <v>978260.86956521729</v>
      </c>
      <c r="D14" s="61">
        <f>+L7</f>
        <v>1000000</v>
      </c>
      <c r="E14" s="61">
        <f>+L8</f>
        <v>1086956.5217391304</v>
      </c>
      <c r="F14" s="61">
        <f>+L9</f>
        <v>1304347.8260869565</v>
      </c>
      <c r="G14" s="61">
        <f>+L10</f>
        <v>1630434.7826086956</v>
      </c>
      <c r="H14" s="139">
        <f>SUM(C14:G14)</f>
        <v>6000000</v>
      </c>
      <c r="J14" s="115" t="s">
        <v>37</v>
      </c>
      <c r="K14" s="116"/>
      <c r="L14" s="116"/>
      <c r="M14" s="116"/>
      <c r="N14" s="116"/>
      <c r="O14" s="48"/>
    </row>
    <row r="15" spans="1:19" ht="15.75" thickBot="1" x14ac:dyDescent="0.3">
      <c r="A15" s="25"/>
      <c r="B15" s="7" t="s">
        <v>13</v>
      </c>
      <c r="C15" s="8">
        <f>+C10+C11+C12+C13+C14</f>
        <v>1452760.6245652172</v>
      </c>
      <c r="D15" s="8">
        <f t="shared" ref="D15:G15" si="1">+D10+D11+D12+D13+D14</f>
        <v>1485044.1940000001</v>
      </c>
      <c r="E15" s="8">
        <f t="shared" si="1"/>
        <v>1614178.4717391303</v>
      </c>
      <c r="F15" s="8">
        <f t="shared" si="1"/>
        <v>1937014.1660869564</v>
      </c>
      <c r="G15" s="8">
        <f t="shared" si="1"/>
        <v>2421267.7076086956</v>
      </c>
      <c r="H15" s="29"/>
      <c r="J15" s="117" t="s">
        <v>38</v>
      </c>
      <c r="K15" s="118"/>
      <c r="L15" s="118"/>
      <c r="M15" s="118"/>
      <c r="N15" s="118"/>
      <c r="O15" s="51"/>
    </row>
    <row r="16" spans="1:19" x14ac:dyDescent="0.25">
      <c r="A16" s="25"/>
      <c r="B16" s="9" t="s">
        <v>1</v>
      </c>
      <c r="C16" s="10">
        <v>10000</v>
      </c>
      <c r="D16" s="10">
        <v>10000</v>
      </c>
      <c r="E16" s="10">
        <v>10000</v>
      </c>
      <c r="F16" s="10">
        <v>10000</v>
      </c>
      <c r="G16" s="10">
        <v>10000</v>
      </c>
      <c r="H16" s="29"/>
    </row>
    <row r="17" spans="1:16" ht="15.75" thickBot="1" x14ac:dyDescent="0.3">
      <c r="A17" s="25"/>
      <c r="B17" s="11" t="s">
        <v>10</v>
      </c>
      <c r="C17" s="10">
        <v>15000</v>
      </c>
      <c r="D17" s="10">
        <v>15000</v>
      </c>
      <c r="E17" s="10">
        <v>15000</v>
      </c>
      <c r="F17" s="10">
        <v>15000</v>
      </c>
      <c r="G17" s="10">
        <v>15000</v>
      </c>
      <c r="H17" s="29"/>
      <c r="J17" s="21" t="s">
        <v>39</v>
      </c>
    </row>
    <row r="18" spans="1:16" ht="15.75" thickBot="1" x14ac:dyDescent="0.3">
      <c r="B18" s="7" t="s">
        <v>14</v>
      </c>
      <c r="C18" s="8">
        <f>+C16+C17</f>
        <v>25000</v>
      </c>
      <c r="D18" s="8">
        <f t="shared" ref="D18:G18" si="2">+D16+D17</f>
        <v>25000</v>
      </c>
      <c r="E18" s="8">
        <f t="shared" si="2"/>
        <v>25000</v>
      </c>
      <c r="F18" s="8">
        <f t="shared" si="2"/>
        <v>25000</v>
      </c>
      <c r="G18" s="8">
        <f t="shared" si="2"/>
        <v>25000</v>
      </c>
      <c r="H18" s="29"/>
      <c r="K18" s="127" t="s">
        <v>64</v>
      </c>
      <c r="L18" s="127"/>
      <c r="M18" s="127"/>
      <c r="N18" s="127"/>
      <c r="O18" s="127"/>
      <c r="P18" s="127"/>
    </row>
    <row r="19" spans="1:16" ht="15.75" thickBot="1" x14ac:dyDescent="0.3">
      <c r="B19" s="7" t="s">
        <v>3</v>
      </c>
      <c r="C19" s="8">
        <f>+C18+C15</f>
        <v>1477760.6245652172</v>
      </c>
      <c r="D19" s="8">
        <f t="shared" ref="D19:G19" si="3">+D18+D15</f>
        <v>1510044.1940000001</v>
      </c>
      <c r="E19" s="8">
        <f t="shared" si="3"/>
        <v>1639178.4717391303</v>
      </c>
      <c r="F19" s="8">
        <f t="shared" si="3"/>
        <v>1962014.1660869564</v>
      </c>
      <c r="G19" s="8">
        <f t="shared" si="3"/>
        <v>2446267.7076086956</v>
      </c>
      <c r="H19" s="29" t="s">
        <v>7</v>
      </c>
      <c r="J19" s="134" t="s">
        <v>40</v>
      </c>
      <c r="K19" s="135">
        <v>0.3</v>
      </c>
      <c r="L19" s="136" t="s">
        <v>41</v>
      </c>
      <c r="M19" s="137"/>
      <c r="N19" s="137"/>
      <c r="O19" s="138"/>
    </row>
    <row r="20" spans="1:16" ht="15.75" thickBot="1" x14ac:dyDescent="0.3">
      <c r="B20" s="30" t="s">
        <v>24</v>
      </c>
      <c r="C20" s="31">
        <f>C15*11.44%</f>
        <v>166195.81545026085</v>
      </c>
      <c r="D20" s="31">
        <f t="shared" ref="D20:G20" si="4">D15*11.44%</f>
        <v>169889.05579360001</v>
      </c>
      <c r="E20" s="31">
        <f t="shared" si="4"/>
        <v>184662.0171669565</v>
      </c>
      <c r="F20" s="31">
        <f t="shared" si="4"/>
        <v>221594.4206003478</v>
      </c>
      <c r="G20" s="31">
        <f t="shared" si="4"/>
        <v>276993.02575043478</v>
      </c>
      <c r="H20" s="29" t="s">
        <v>7</v>
      </c>
      <c r="J20" s="119">
        <v>20000000</v>
      </c>
      <c r="K20" s="24">
        <v>0.3</v>
      </c>
      <c r="L20" s="133">
        <f>J20*K20</f>
        <v>6000000</v>
      </c>
      <c r="M20" s="55" t="s">
        <v>42</v>
      </c>
      <c r="N20" s="55"/>
      <c r="O20" s="56"/>
    </row>
    <row r="21" spans="1:16" ht="15.75" thickBot="1" x14ac:dyDescent="0.3">
      <c r="B21" s="32" t="s">
        <v>4</v>
      </c>
      <c r="C21" s="33">
        <f>C15*7%</f>
        <v>101693.24371956522</v>
      </c>
      <c r="D21" s="33">
        <f t="shared" ref="D21:G21" si="5">D15*7%</f>
        <v>103953.09358000002</v>
      </c>
      <c r="E21" s="33">
        <f t="shared" si="5"/>
        <v>112992.49302173914</v>
      </c>
      <c r="F21" s="33">
        <f t="shared" si="5"/>
        <v>135590.99162608696</v>
      </c>
      <c r="G21" s="33">
        <f t="shared" si="5"/>
        <v>169488.73953260871</v>
      </c>
      <c r="H21" s="29" t="s">
        <v>7</v>
      </c>
    </row>
    <row r="22" spans="1:16" ht="15.75" thickBot="1" x14ac:dyDescent="0.3">
      <c r="B22" s="34" t="s">
        <v>5</v>
      </c>
      <c r="C22" s="35">
        <f>C15*0.6%</f>
        <v>8716.563747391303</v>
      </c>
      <c r="D22" s="35">
        <f t="shared" ref="D22:G22" si="6">D15*0.6%</f>
        <v>8910.2651640000004</v>
      </c>
      <c r="E22" s="35">
        <f t="shared" si="6"/>
        <v>9685.0708304347827</v>
      </c>
      <c r="F22" s="35">
        <f t="shared" si="6"/>
        <v>11622.084996521739</v>
      </c>
      <c r="G22" s="35">
        <f t="shared" si="6"/>
        <v>14527.606245652174</v>
      </c>
      <c r="H22" s="29" t="s">
        <v>7</v>
      </c>
      <c r="J22" s="58">
        <v>6000000</v>
      </c>
      <c r="K22" s="59" t="s">
        <v>43</v>
      </c>
      <c r="L22" s="59"/>
    </row>
    <row r="23" spans="1:16" ht="15.75" thickBot="1" x14ac:dyDescent="0.3">
      <c r="B23" s="30" t="s">
        <v>15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9"/>
      <c r="J23" s="21" t="s">
        <v>48</v>
      </c>
    </row>
    <row r="24" spans="1:16" ht="15.75" thickBot="1" x14ac:dyDescent="0.3">
      <c r="B24" s="13" t="s">
        <v>16</v>
      </c>
      <c r="C24" s="12">
        <f>+C20+C21+C22+C23</f>
        <v>276605.62291721738</v>
      </c>
      <c r="D24" s="12">
        <f t="shared" ref="D24:G24" si="7">+D20+D21+D22+D23</f>
        <v>282752.41453760001</v>
      </c>
      <c r="E24" s="12">
        <f t="shared" si="7"/>
        <v>307339.58101913042</v>
      </c>
      <c r="F24" s="12">
        <f t="shared" si="7"/>
        <v>368807.49722295656</v>
      </c>
      <c r="G24" s="12">
        <f t="shared" si="7"/>
        <v>461009.37152869569</v>
      </c>
      <c r="H24" s="29"/>
      <c r="J24" s="65" t="s">
        <v>46</v>
      </c>
      <c r="K24" s="65" t="s">
        <v>47</v>
      </c>
      <c r="L24" s="125" t="s">
        <v>44</v>
      </c>
    </row>
    <row r="25" spans="1:16" ht="15.75" thickBot="1" x14ac:dyDescent="0.3">
      <c r="B25" s="7" t="s">
        <v>17</v>
      </c>
      <c r="C25" s="8">
        <f>+C19-C24</f>
        <v>1201155.0016479997</v>
      </c>
      <c r="D25" s="8">
        <f t="shared" ref="D25:G25" si="8">+D19-D24</f>
        <v>1227291.7794624001</v>
      </c>
      <c r="E25" s="8">
        <f t="shared" si="8"/>
        <v>1331838.89072</v>
      </c>
      <c r="F25" s="8">
        <f t="shared" si="8"/>
        <v>1593206.6688639999</v>
      </c>
      <c r="G25" s="8">
        <f t="shared" si="8"/>
        <v>1985258.3360799998</v>
      </c>
      <c r="H25" s="36" t="s">
        <v>7</v>
      </c>
      <c r="J25" s="120">
        <f>+J22</f>
        <v>6000000</v>
      </c>
      <c r="K25" s="6">
        <f>+J11</f>
        <v>2760000</v>
      </c>
      <c r="L25" s="124">
        <f>J25/K25</f>
        <v>2.1739130434782608</v>
      </c>
    </row>
    <row r="26" spans="1:16" ht="15.75" thickBot="1" x14ac:dyDescent="0.3">
      <c r="B26" s="14"/>
      <c r="C26" s="15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zoomScaleNormal="100" workbookViewId="0">
      <selection activeCell="C2" sqref="C2"/>
    </sheetView>
  </sheetViews>
  <sheetFormatPr baseColWidth="10" defaultColWidth="11.42578125" defaultRowHeight="15" x14ac:dyDescent="0.25"/>
  <cols>
    <col min="1" max="1" width="15.5703125" style="21" customWidth="1"/>
    <col min="2" max="2" width="33.28515625" style="21" customWidth="1"/>
    <col min="3" max="3" width="23" style="22" customWidth="1"/>
    <col min="4" max="4" width="25.7109375" style="22" customWidth="1"/>
    <col min="5" max="5" width="17.5703125" style="21" customWidth="1"/>
    <col min="6" max="7" width="16" style="21" customWidth="1"/>
    <col min="8" max="8" width="14.7109375" style="21" customWidth="1"/>
    <col min="9" max="16384" width="11.42578125" style="21"/>
  </cols>
  <sheetData>
    <row r="1" spans="1:16" ht="21" x14ac:dyDescent="0.35">
      <c r="B1" s="40" t="s">
        <v>28</v>
      </c>
      <c r="C1" s="41" t="s">
        <v>29</v>
      </c>
      <c r="E1" s="18" t="s">
        <v>31</v>
      </c>
      <c r="F1" s="42">
        <v>44071</v>
      </c>
      <c r="G1" s="145">
        <v>2020</v>
      </c>
      <c r="H1" s="114"/>
    </row>
    <row r="2" spans="1:16" ht="18.75" x14ac:dyDescent="0.3">
      <c r="B2" s="20" t="s">
        <v>18</v>
      </c>
      <c r="C2" s="17" t="s">
        <v>32</v>
      </c>
      <c r="D2" s="18"/>
    </row>
    <row r="3" spans="1:16" ht="18.75" x14ac:dyDescent="0.3">
      <c r="B3" s="17" t="s">
        <v>19</v>
      </c>
      <c r="C3" s="17" t="s">
        <v>22</v>
      </c>
      <c r="D3" s="19" t="s">
        <v>30</v>
      </c>
      <c r="E3" s="19"/>
    </row>
    <row r="4" spans="1:16" ht="18.75" x14ac:dyDescent="0.3">
      <c r="B4" s="17" t="s">
        <v>20</v>
      </c>
      <c r="C4" s="20" t="s">
        <v>68</v>
      </c>
      <c r="D4" s="19"/>
      <c r="E4" s="19"/>
    </row>
    <row r="5" spans="1:16" ht="21.75" thickBot="1" x14ac:dyDescent="0.4">
      <c r="C5" s="83" t="s">
        <v>21</v>
      </c>
      <c r="D5" s="84" t="s">
        <v>67</v>
      </c>
      <c r="E5" s="84"/>
      <c r="F5" s="85"/>
    </row>
    <row r="6" spans="1:16" ht="36.75" thickBot="1" x14ac:dyDescent="0.6">
      <c r="B6" s="88"/>
      <c r="C6" s="141"/>
      <c r="D6" s="87"/>
      <c r="E6" s="89"/>
      <c r="F6" s="86"/>
      <c r="G6" s="90"/>
    </row>
    <row r="7" spans="1:16" ht="19.5" thickBot="1" x14ac:dyDescent="0.35">
      <c r="C7" s="24"/>
      <c r="D7" s="25"/>
      <c r="E7" s="38" t="s">
        <v>9</v>
      </c>
      <c r="F7" s="39">
        <v>320500</v>
      </c>
      <c r="G7" s="23"/>
      <c r="H7" s="23"/>
    </row>
    <row r="8" spans="1:16" ht="19.5" thickBot="1" x14ac:dyDescent="0.35">
      <c r="A8" s="22"/>
      <c r="B8" s="150">
        <v>0.25</v>
      </c>
      <c r="C8" s="172">
        <f>C9*B8</f>
        <v>88916.602499999994</v>
      </c>
      <c r="D8" s="174">
        <f>D9*B8</f>
        <v>269444.25</v>
      </c>
      <c r="E8" s="101">
        <f>E9*B8</f>
        <v>538888.5</v>
      </c>
      <c r="F8" s="170">
        <f>F9*B8</f>
        <v>808332.75</v>
      </c>
      <c r="G8" s="170">
        <f>G9*B8</f>
        <v>1077777</v>
      </c>
      <c r="H8" s="26" t="s">
        <v>81</v>
      </c>
      <c r="K8" s="21" t="s">
        <v>79</v>
      </c>
    </row>
    <row r="9" spans="1:16" ht="19.5" thickBot="1" x14ac:dyDescent="0.35">
      <c r="B9" s="1" t="s">
        <v>2</v>
      </c>
      <c r="C9" s="168">
        <f>+C10+C11</f>
        <v>355666.41</v>
      </c>
      <c r="D9" s="168">
        <f>+D10+D11</f>
        <v>1077777</v>
      </c>
      <c r="E9" s="168">
        <f>+E10+E11</f>
        <v>2155554</v>
      </c>
      <c r="F9" s="168">
        <f>+F10+F11</f>
        <v>3233331</v>
      </c>
      <c r="G9" s="169">
        <f>+G10+G11</f>
        <v>4311108</v>
      </c>
      <c r="H9" s="171">
        <f>+P14</f>
        <v>126864.58333333333</v>
      </c>
    </row>
    <row r="10" spans="1:16" ht="24" thickBot="1" x14ac:dyDescent="0.4">
      <c r="B10" s="3" t="s">
        <v>0</v>
      </c>
      <c r="C10" s="166">
        <v>330000</v>
      </c>
      <c r="D10" s="144">
        <v>1000000</v>
      </c>
      <c r="E10" s="144">
        <v>2000000</v>
      </c>
      <c r="F10" s="144">
        <v>3000000</v>
      </c>
      <c r="G10" s="144">
        <v>4000000</v>
      </c>
      <c r="H10" s="29"/>
      <c r="K10" s="151" t="s">
        <v>80</v>
      </c>
      <c r="L10" s="152"/>
      <c r="M10" s="152">
        <v>4.75</v>
      </c>
      <c r="N10" s="153"/>
    </row>
    <row r="11" spans="1:16" ht="19.5" thickBot="1" x14ac:dyDescent="0.35">
      <c r="B11" s="5" t="s">
        <v>72</v>
      </c>
      <c r="C11" s="167">
        <f>C10*0.0077777*10</f>
        <v>25666.41</v>
      </c>
      <c r="D11" s="167">
        <f>D10*0.0077777*10</f>
        <v>77777</v>
      </c>
      <c r="E11" s="163">
        <f>E10*0.0077777*10</f>
        <v>155554</v>
      </c>
      <c r="F11" s="163">
        <f>F10*0.0077777*10</f>
        <v>233331.00000000003</v>
      </c>
      <c r="G11" s="163">
        <f>G10*0.0077777*10</f>
        <v>311108</v>
      </c>
      <c r="H11" s="29" t="s">
        <v>7</v>
      </c>
      <c r="K11" s="154"/>
      <c r="L11" s="50">
        <v>12</v>
      </c>
      <c r="M11" s="155"/>
      <c r="N11" s="156"/>
      <c r="O11" s="23"/>
      <c r="P11" s="23"/>
    </row>
    <row r="12" spans="1:16" ht="19.5" thickBot="1" x14ac:dyDescent="0.35">
      <c r="A12" s="25"/>
      <c r="B12" s="5" t="s">
        <v>8</v>
      </c>
      <c r="C12" s="163">
        <v>0</v>
      </c>
      <c r="D12" s="163">
        <v>0</v>
      </c>
      <c r="E12" s="163">
        <v>0</v>
      </c>
      <c r="F12" s="163">
        <v>0</v>
      </c>
      <c r="G12" s="163">
        <v>0</v>
      </c>
      <c r="H12" s="29"/>
    </row>
    <row r="13" spans="1:16" ht="19.5" thickBot="1" x14ac:dyDescent="0.35">
      <c r="A13" s="25"/>
      <c r="B13" s="5" t="s">
        <v>6</v>
      </c>
      <c r="C13" s="163">
        <v>0</v>
      </c>
      <c r="D13" s="163">
        <v>0</v>
      </c>
      <c r="E13" s="163">
        <v>0</v>
      </c>
      <c r="F13" s="163">
        <v>0</v>
      </c>
      <c r="G13" s="163">
        <v>0</v>
      </c>
      <c r="H13" s="29"/>
      <c r="P13" s="161" t="s">
        <v>81</v>
      </c>
    </row>
    <row r="14" spans="1:16" ht="24" thickBot="1" x14ac:dyDescent="0.4">
      <c r="A14" s="25"/>
      <c r="B14" s="147" t="s">
        <v>69</v>
      </c>
      <c r="C14" s="164">
        <f>+C8</f>
        <v>88916.602499999994</v>
      </c>
      <c r="D14" s="173">
        <v>126865</v>
      </c>
      <c r="E14" s="164">
        <f>+H9</f>
        <v>126864.58333333333</v>
      </c>
      <c r="F14" s="164">
        <f>+H9</f>
        <v>126864.58333333333</v>
      </c>
      <c r="G14" s="164">
        <f>+H9</f>
        <v>126864.58333333333</v>
      </c>
      <c r="H14" s="29" t="s">
        <v>7</v>
      </c>
      <c r="K14" s="158">
        <v>320500</v>
      </c>
      <c r="L14" s="77" t="s">
        <v>74</v>
      </c>
      <c r="M14" s="160">
        <v>4.75</v>
      </c>
      <c r="N14" s="157"/>
      <c r="O14" s="157">
        <f>M14*K14</f>
        <v>1522375</v>
      </c>
      <c r="P14" s="162">
        <f>O14/O15</f>
        <v>126864.58333333333</v>
      </c>
    </row>
    <row r="15" spans="1:16" ht="19.5" thickBot="1" x14ac:dyDescent="0.35">
      <c r="A15" s="25"/>
      <c r="B15" s="80" t="s">
        <v>83</v>
      </c>
      <c r="C15" s="165">
        <f>+C10+C11+C14</f>
        <v>444583.01249999995</v>
      </c>
      <c r="D15" s="165"/>
      <c r="E15" s="165"/>
      <c r="F15" s="165"/>
      <c r="G15" s="165"/>
      <c r="H15" s="29"/>
      <c r="K15" s="5"/>
      <c r="L15" s="157">
        <v>12</v>
      </c>
      <c r="M15" s="159"/>
      <c r="N15" s="23"/>
      <c r="O15" s="23">
        <v>12</v>
      </c>
    </row>
    <row r="16" spans="1:16" x14ac:dyDescent="0.25">
      <c r="A16" s="25"/>
      <c r="B16" s="9" t="s">
        <v>1</v>
      </c>
      <c r="C16" s="10">
        <v>10000</v>
      </c>
      <c r="D16" s="10">
        <v>10000</v>
      </c>
      <c r="E16" s="10">
        <v>10000</v>
      </c>
      <c r="F16" s="10">
        <v>10000</v>
      </c>
      <c r="G16" s="10">
        <v>10000</v>
      </c>
      <c r="H16" s="29"/>
      <c r="K16" s="23"/>
      <c r="L16" s="23"/>
      <c r="M16" s="23"/>
      <c r="N16" s="23"/>
      <c r="O16" s="23"/>
    </row>
    <row r="17" spans="1:15" ht="15.75" thickBot="1" x14ac:dyDescent="0.3">
      <c r="A17" s="25"/>
      <c r="B17" s="11" t="s">
        <v>10</v>
      </c>
      <c r="C17" s="10">
        <v>10000</v>
      </c>
      <c r="D17" s="10">
        <v>10000</v>
      </c>
      <c r="E17" s="10">
        <v>10000</v>
      </c>
      <c r="F17" s="10">
        <v>10000</v>
      </c>
      <c r="G17" s="10">
        <v>10000</v>
      </c>
      <c r="H17" s="29"/>
      <c r="J17" s="150"/>
      <c r="K17" s="23"/>
      <c r="L17" s="23"/>
      <c r="M17" s="23"/>
      <c r="N17" s="23"/>
      <c r="O17" s="23"/>
    </row>
    <row r="18" spans="1:15" ht="15.75" thickBot="1" x14ac:dyDescent="0.3">
      <c r="B18" s="80" t="s">
        <v>14</v>
      </c>
      <c r="C18" s="81">
        <f>+C17+C16</f>
        <v>20000</v>
      </c>
      <c r="D18" s="81"/>
      <c r="E18" s="81"/>
      <c r="F18" s="81"/>
      <c r="G18" s="81"/>
      <c r="H18" s="29"/>
    </row>
    <row r="19" spans="1:15" ht="21.75" thickBot="1" x14ac:dyDescent="0.4">
      <c r="B19" s="80" t="s">
        <v>82</v>
      </c>
      <c r="C19" s="175">
        <f>+C15+C18</f>
        <v>464583.01249999995</v>
      </c>
      <c r="D19" s="8"/>
      <c r="E19" s="8"/>
      <c r="F19" s="8"/>
      <c r="G19" s="8"/>
      <c r="H19" s="29" t="s">
        <v>7</v>
      </c>
    </row>
    <row r="20" spans="1:15" ht="19.5" thickBot="1" x14ac:dyDescent="0.35">
      <c r="B20" s="176" t="s">
        <v>24</v>
      </c>
      <c r="C20" s="179">
        <f>C15*11.44%</f>
        <v>50860.296629999997</v>
      </c>
      <c r="D20" s="31"/>
      <c r="E20" s="31"/>
      <c r="F20" s="31"/>
      <c r="G20" s="31"/>
      <c r="H20" s="29" t="s">
        <v>7</v>
      </c>
    </row>
    <row r="21" spans="1:15" ht="19.5" thickBot="1" x14ac:dyDescent="0.35">
      <c r="B21" s="177" t="s">
        <v>4</v>
      </c>
      <c r="C21" s="180">
        <f>C15*7%</f>
        <v>31120.810874999999</v>
      </c>
      <c r="D21" s="33"/>
      <c r="E21" s="33"/>
      <c r="F21" s="33"/>
      <c r="G21" s="33"/>
      <c r="H21" s="29" t="s">
        <v>7</v>
      </c>
    </row>
    <row r="22" spans="1:15" ht="19.5" thickBot="1" x14ac:dyDescent="0.35">
      <c r="B22" s="178" t="s">
        <v>5</v>
      </c>
      <c r="C22" s="181">
        <f>C15*0.6%</f>
        <v>2667.498075</v>
      </c>
      <c r="D22" s="35"/>
      <c r="E22" s="35"/>
      <c r="F22" s="35"/>
      <c r="G22" s="35"/>
      <c r="H22" s="29" t="s">
        <v>7</v>
      </c>
    </row>
    <row r="23" spans="1:15" ht="19.5" thickBot="1" x14ac:dyDescent="0.35">
      <c r="B23" s="176" t="s">
        <v>15</v>
      </c>
      <c r="C23" s="179">
        <v>0</v>
      </c>
      <c r="D23" s="31"/>
      <c r="E23" s="31"/>
      <c r="F23" s="31"/>
      <c r="G23" s="31"/>
      <c r="H23" s="29"/>
    </row>
    <row r="24" spans="1:15" ht="19.5" thickBot="1" x14ac:dyDescent="0.35">
      <c r="B24" s="148" t="s">
        <v>16</v>
      </c>
      <c r="C24" s="182">
        <f>+C20+C21+C22+C23</f>
        <v>84648.605579999989</v>
      </c>
      <c r="D24" s="12"/>
      <c r="E24" s="12"/>
      <c r="F24" s="12"/>
      <c r="G24" s="12"/>
      <c r="H24" s="29"/>
    </row>
    <row r="25" spans="1:15" ht="19.5" thickBot="1" x14ac:dyDescent="0.35">
      <c r="B25" s="82" t="s">
        <v>17</v>
      </c>
      <c r="C25" s="183">
        <f>+C19-C24</f>
        <v>379934.40691999998</v>
      </c>
      <c r="D25" s="8"/>
      <c r="E25" s="8"/>
      <c r="F25" s="8"/>
      <c r="G25" s="8"/>
      <c r="H25" s="36" t="s">
        <v>7</v>
      </c>
    </row>
    <row r="26" spans="1:15" ht="19.5" thickBot="1" x14ac:dyDescent="0.35">
      <c r="B26" s="14"/>
      <c r="C26" s="184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zoomScaleNormal="100" workbookViewId="0">
      <selection activeCell="C16" sqref="C16"/>
    </sheetView>
  </sheetViews>
  <sheetFormatPr baseColWidth="10" defaultColWidth="11.42578125" defaultRowHeight="15" x14ac:dyDescent="0.25"/>
  <cols>
    <col min="1" max="1" width="15.5703125" style="21" customWidth="1"/>
    <col min="2" max="2" width="33.28515625" style="21" customWidth="1"/>
    <col min="3" max="3" width="23" style="22" customWidth="1"/>
    <col min="4" max="4" width="25.7109375" style="22" customWidth="1"/>
    <col min="5" max="5" width="17.5703125" style="21" customWidth="1"/>
    <col min="6" max="7" width="16" style="21" customWidth="1"/>
    <col min="8" max="8" width="14.7109375" style="21" customWidth="1"/>
    <col min="9" max="16384" width="11.42578125" style="21"/>
  </cols>
  <sheetData>
    <row r="1" spans="1:16" ht="21" x14ac:dyDescent="0.35">
      <c r="B1" s="40" t="s">
        <v>28</v>
      </c>
      <c r="C1" s="41" t="s">
        <v>29</v>
      </c>
      <c r="E1" s="18" t="s">
        <v>31</v>
      </c>
      <c r="F1" s="42">
        <v>44071</v>
      </c>
      <c r="G1" s="145">
        <v>2020</v>
      </c>
      <c r="H1" s="114"/>
    </row>
    <row r="2" spans="1:16" ht="18.75" x14ac:dyDescent="0.3">
      <c r="B2" s="20" t="s">
        <v>18</v>
      </c>
      <c r="C2" s="17" t="s">
        <v>32</v>
      </c>
      <c r="D2" s="18"/>
    </row>
    <row r="3" spans="1:16" ht="18.75" x14ac:dyDescent="0.3">
      <c r="B3" s="17" t="s">
        <v>19</v>
      </c>
      <c r="C3" s="17" t="s">
        <v>22</v>
      </c>
      <c r="D3" s="19" t="s">
        <v>30</v>
      </c>
      <c r="E3" s="19"/>
    </row>
    <row r="4" spans="1:16" ht="18.75" x14ac:dyDescent="0.3">
      <c r="B4" s="17" t="s">
        <v>20</v>
      </c>
      <c r="C4" s="20" t="s">
        <v>68</v>
      </c>
      <c r="D4" s="19"/>
      <c r="E4" s="19"/>
    </row>
    <row r="5" spans="1:16" ht="21.75" thickBot="1" x14ac:dyDescent="0.4">
      <c r="C5" s="83" t="s">
        <v>21</v>
      </c>
      <c r="D5" s="84" t="s">
        <v>67</v>
      </c>
      <c r="E5" s="84"/>
      <c r="F5" s="85"/>
    </row>
    <row r="6" spans="1:16" ht="36.75" thickBot="1" x14ac:dyDescent="0.6">
      <c r="B6" s="88"/>
      <c r="C6" s="141"/>
      <c r="D6" s="87"/>
      <c r="E6" s="89"/>
      <c r="F6" s="86"/>
      <c r="G6" s="90"/>
    </row>
    <row r="7" spans="1:16" ht="15.75" thickBot="1" x14ac:dyDescent="0.3">
      <c r="C7" s="24"/>
      <c r="D7" s="25"/>
      <c r="E7" s="24"/>
      <c r="F7" s="25"/>
      <c r="G7" s="23"/>
      <c r="H7" s="23"/>
    </row>
    <row r="8" spans="1:16" ht="19.5" thickBot="1" x14ac:dyDescent="0.35">
      <c r="A8" s="22"/>
      <c r="C8" s="26"/>
      <c r="D8" s="27"/>
      <c r="E8" s="38" t="s">
        <v>9</v>
      </c>
      <c r="F8" s="39">
        <v>320500</v>
      </c>
      <c r="G8" s="28"/>
      <c r="H8" s="29" t="s">
        <v>11</v>
      </c>
      <c r="J8" s="21" t="s">
        <v>73</v>
      </c>
    </row>
    <row r="9" spans="1:16" ht="15.75" thickBot="1" x14ac:dyDescent="0.3">
      <c r="B9" s="1" t="s">
        <v>2</v>
      </c>
      <c r="C9" s="2">
        <v>1</v>
      </c>
      <c r="D9" s="2">
        <v>2</v>
      </c>
      <c r="E9" s="2">
        <v>3</v>
      </c>
      <c r="F9" s="2">
        <f>+F10+F11</f>
        <v>506555.19</v>
      </c>
      <c r="G9" s="2">
        <f>+G10+G11</f>
        <v>603555.12</v>
      </c>
      <c r="H9" s="29"/>
    </row>
    <row r="10" spans="1:16" ht="24" thickBot="1" x14ac:dyDescent="0.4">
      <c r="B10" s="3" t="s">
        <v>0</v>
      </c>
      <c r="C10" s="144">
        <v>380000</v>
      </c>
      <c r="D10" s="144">
        <v>450000</v>
      </c>
      <c r="E10" s="144">
        <v>550000</v>
      </c>
      <c r="F10" s="144">
        <v>470000</v>
      </c>
      <c r="G10" s="144">
        <v>560000</v>
      </c>
      <c r="H10" s="29"/>
      <c r="J10" s="21" t="s">
        <v>0</v>
      </c>
      <c r="K10" s="21" t="s">
        <v>74</v>
      </c>
      <c r="L10" s="21" t="s">
        <v>44</v>
      </c>
      <c r="M10" s="21" t="s">
        <v>75</v>
      </c>
      <c r="N10" s="21" t="s">
        <v>76</v>
      </c>
    </row>
    <row r="11" spans="1:16" ht="15.75" thickBot="1" x14ac:dyDescent="0.3">
      <c r="B11" s="5" t="s">
        <v>72</v>
      </c>
      <c r="C11" s="6">
        <f>C10*0.0077777*10</f>
        <v>29555.260000000002</v>
      </c>
      <c r="D11" s="6">
        <f t="shared" ref="D11:G11" si="0">D10*0.0077777*10</f>
        <v>34999.65</v>
      </c>
      <c r="E11" s="6">
        <f t="shared" si="0"/>
        <v>42777.350000000006</v>
      </c>
      <c r="F11" s="6">
        <f t="shared" si="0"/>
        <v>36555.19</v>
      </c>
      <c r="G11" s="6">
        <f t="shared" si="0"/>
        <v>43555.119999999995</v>
      </c>
      <c r="H11" s="29" t="s">
        <v>7</v>
      </c>
      <c r="I11" s="21">
        <v>1</v>
      </c>
      <c r="J11" s="21">
        <v>380000</v>
      </c>
      <c r="K11" s="22" t="s">
        <v>74</v>
      </c>
      <c r="L11" s="21">
        <v>7.7777000000000002E-3</v>
      </c>
      <c r="M11" s="25">
        <f>J11*L11</f>
        <v>2955.5260000000003</v>
      </c>
      <c r="N11" s="25">
        <v>10</v>
      </c>
      <c r="O11" s="23">
        <f>M11*N11</f>
        <v>29555.260000000002</v>
      </c>
      <c r="P11" s="23"/>
    </row>
    <row r="12" spans="1:16" ht="15.75" thickBot="1" x14ac:dyDescent="0.3">
      <c r="A12" s="25"/>
      <c r="B12" s="5" t="s">
        <v>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9"/>
    </row>
    <row r="13" spans="1:16" ht="15.75" thickBot="1" x14ac:dyDescent="0.3">
      <c r="A13" s="25"/>
      <c r="B13" s="5" t="s">
        <v>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29"/>
      <c r="K13" s="21">
        <v>1</v>
      </c>
      <c r="L13" s="21">
        <v>2</v>
      </c>
      <c r="M13" s="21">
        <v>3</v>
      </c>
      <c r="N13" s="21">
        <v>4</v>
      </c>
      <c r="O13" s="21">
        <v>5</v>
      </c>
    </row>
    <row r="14" spans="1:16" ht="27" thickBot="1" x14ac:dyDescent="0.45">
      <c r="A14" s="25"/>
      <c r="B14" s="147" t="s">
        <v>69</v>
      </c>
      <c r="C14" s="143">
        <v>102389</v>
      </c>
      <c r="D14" s="143">
        <v>121250</v>
      </c>
      <c r="E14" s="143">
        <v>148194</v>
      </c>
      <c r="F14" s="143">
        <f>F9*25%</f>
        <v>126638.7975</v>
      </c>
      <c r="G14" s="143">
        <f>G9*25%</f>
        <v>150888.78</v>
      </c>
      <c r="H14" s="29" t="s">
        <v>7</v>
      </c>
      <c r="J14" s="21" t="s">
        <v>0</v>
      </c>
      <c r="K14" s="23">
        <f t="shared" ref="K14:O15" si="1">+C10</f>
        <v>380000</v>
      </c>
      <c r="L14" s="23">
        <f t="shared" si="1"/>
        <v>450000</v>
      </c>
      <c r="M14" s="23">
        <f t="shared" si="1"/>
        <v>550000</v>
      </c>
      <c r="N14" s="23">
        <f t="shared" si="1"/>
        <v>470000</v>
      </c>
      <c r="O14" s="23">
        <f t="shared" si="1"/>
        <v>560000</v>
      </c>
    </row>
    <row r="15" spans="1:16" ht="15.75" thickBot="1" x14ac:dyDescent="0.3">
      <c r="A15" s="25"/>
      <c r="B15" s="80" t="s">
        <v>13</v>
      </c>
      <c r="C15" s="81">
        <f>SUM(C10:C14)</f>
        <v>511944.26</v>
      </c>
      <c r="D15" s="81">
        <f t="shared" ref="D15:G15" si="2">SUM(D10:D14)</f>
        <v>606249.65</v>
      </c>
      <c r="E15" s="81">
        <f t="shared" si="2"/>
        <v>740971.35</v>
      </c>
      <c r="F15" s="81">
        <f t="shared" si="2"/>
        <v>633193.98750000005</v>
      </c>
      <c r="G15" s="81">
        <f t="shared" si="2"/>
        <v>754443.9</v>
      </c>
      <c r="H15" s="29"/>
      <c r="J15" s="21" t="s">
        <v>77</v>
      </c>
      <c r="K15" s="149">
        <f t="shared" si="1"/>
        <v>29555.260000000002</v>
      </c>
      <c r="L15" s="23">
        <f t="shared" si="1"/>
        <v>34999.65</v>
      </c>
      <c r="M15" s="23">
        <f t="shared" si="1"/>
        <v>42777.350000000006</v>
      </c>
      <c r="N15" s="23">
        <f t="shared" si="1"/>
        <v>36555.19</v>
      </c>
      <c r="O15" s="23">
        <f t="shared" si="1"/>
        <v>43555.119999999995</v>
      </c>
    </row>
    <row r="16" spans="1:16" x14ac:dyDescent="0.25">
      <c r="A16" s="25"/>
      <c r="B16" s="9" t="s">
        <v>1</v>
      </c>
      <c r="C16" s="10">
        <v>10000</v>
      </c>
      <c r="D16" s="10">
        <v>10000</v>
      </c>
      <c r="E16" s="10">
        <v>10000</v>
      </c>
      <c r="F16" s="10">
        <v>10000</v>
      </c>
      <c r="G16" s="10">
        <v>10000</v>
      </c>
      <c r="H16" s="29"/>
      <c r="K16" s="23">
        <f>SUM(K14:K15)</f>
        <v>409555.26</v>
      </c>
      <c r="L16" s="23">
        <f>SUM(L14:L15)</f>
        <v>484999.65</v>
      </c>
      <c r="M16" s="23">
        <f>SUM(M14:M15)</f>
        <v>592777.35</v>
      </c>
      <c r="N16" s="23">
        <f>SUM(N14:N15)</f>
        <v>506555.19</v>
      </c>
      <c r="O16" s="23">
        <f>SUM(O13:O15)</f>
        <v>603560.12</v>
      </c>
    </row>
    <row r="17" spans="1:15" ht="15.75" thickBot="1" x14ac:dyDescent="0.3">
      <c r="A17" s="25"/>
      <c r="B17" s="11" t="s">
        <v>10</v>
      </c>
      <c r="C17" s="10">
        <v>10000</v>
      </c>
      <c r="D17" s="10">
        <v>10000</v>
      </c>
      <c r="E17" s="10">
        <v>10000</v>
      </c>
      <c r="F17" s="10">
        <v>10000</v>
      </c>
      <c r="G17" s="10">
        <v>10000</v>
      </c>
      <c r="H17" s="29"/>
      <c r="I17" s="21" t="s">
        <v>78</v>
      </c>
      <c r="J17" s="150">
        <v>0.25</v>
      </c>
      <c r="K17" s="23">
        <f>K16*J17</f>
        <v>102388.815</v>
      </c>
      <c r="L17" s="23">
        <f>L16*J17</f>
        <v>121249.91250000001</v>
      </c>
      <c r="M17" s="23">
        <f>M16*J17</f>
        <v>148194.33749999999</v>
      </c>
      <c r="N17" s="23">
        <f>N16*J17</f>
        <v>126638.7975</v>
      </c>
      <c r="O17" s="23">
        <f>O16*J17</f>
        <v>150890.03</v>
      </c>
    </row>
    <row r="18" spans="1:15" ht="15.75" thickBot="1" x14ac:dyDescent="0.3">
      <c r="B18" s="80" t="s">
        <v>14</v>
      </c>
      <c r="C18" s="81">
        <f>+C17+C16</f>
        <v>20000</v>
      </c>
      <c r="D18" s="81">
        <f t="shared" ref="D18:G18" si="3">+D17+D16</f>
        <v>20000</v>
      </c>
      <c r="E18" s="81">
        <f t="shared" si="3"/>
        <v>20000</v>
      </c>
      <c r="F18" s="81">
        <f t="shared" si="3"/>
        <v>20000</v>
      </c>
      <c r="G18" s="81">
        <f t="shared" si="3"/>
        <v>20000</v>
      </c>
      <c r="H18" s="29"/>
    </row>
    <row r="19" spans="1:15" ht="15.75" thickBot="1" x14ac:dyDescent="0.3">
      <c r="B19" s="80" t="s">
        <v>3</v>
      </c>
      <c r="C19" s="8">
        <f>+C15+C18</f>
        <v>531944.26</v>
      </c>
      <c r="D19" s="8">
        <f t="shared" ref="D19:G19" si="4">+D15+D18</f>
        <v>626249.65</v>
      </c>
      <c r="E19" s="8">
        <f t="shared" si="4"/>
        <v>760971.35</v>
      </c>
      <c r="F19" s="8">
        <f t="shared" si="4"/>
        <v>653193.98750000005</v>
      </c>
      <c r="G19" s="8">
        <f t="shared" si="4"/>
        <v>774443.9</v>
      </c>
      <c r="H19" s="29" t="s">
        <v>7</v>
      </c>
    </row>
    <row r="20" spans="1:15" ht="15.75" thickBot="1" x14ac:dyDescent="0.3">
      <c r="B20" s="30" t="s">
        <v>24</v>
      </c>
      <c r="C20" s="31">
        <f>C15*11.44%</f>
        <v>58566.423344000003</v>
      </c>
      <c r="D20" s="31">
        <f t="shared" ref="D20:G20" si="5">D15*11.44%</f>
        <v>69354.959960000007</v>
      </c>
      <c r="E20" s="31">
        <f t="shared" si="5"/>
        <v>84767.122439999992</v>
      </c>
      <c r="F20" s="31">
        <f t="shared" si="5"/>
        <v>72437.392170000006</v>
      </c>
      <c r="G20" s="31">
        <f t="shared" si="5"/>
        <v>86308.382160000008</v>
      </c>
      <c r="H20" s="29" t="s">
        <v>7</v>
      </c>
    </row>
    <row r="21" spans="1:15" ht="15.75" thickBot="1" x14ac:dyDescent="0.3">
      <c r="B21" s="32" t="s">
        <v>4</v>
      </c>
      <c r="C21" s="33">
        <f>C15*7%</f>
        <v>35836.098200000008</v>
      </c>
      <c r="D21" s="33">
        <f t="shared" ref="D21:G21" si="6">D15*7%</f>
        <v>42437.475500000008</v>
      </c>
      <c r="E21" s="33">
        <f t="shared" si="6"/>
        <v>51867.994500000001</v>
      </c>
      <c r="F21" s="33">
        <f t="shared" si="6"/>
        <v>44323.579125000004</v>
      </c>
      <c r="G21" s="33">
        <f t="shared" si="6"/>
        <v>52811.073000000004</v>
      </c>
      <c r="H21" s="29" t="s">
        <v>7</v>
      </c>
    </row>
    <row r="22" spans="1:15" ht="15.75" thickBot="1" x14ac:dyDescent="0.3">
      <c r="B22" s="34" t="s">
        <v>5</v>
      </c>
      <c r="C22" s="35">
        <f>C15*0.6%</f>
        <v>3071.6655599999999</v>
      </c>
      <c r="D22" s="35">
        <f t="shared" ref="D22:G22" si="7">D15*0.6%</f>
        <v>3637.4979000000003</v>
      </c>
      <c r="E22" s="35">
        <f t="shared" si="7"/>
        <v>4445.8280999999997</v>
      </c>
      <c r="F22" s="35">
        <f t="shared" si="7"/>
        <v>3799.1639250000003</v>
      </c>
      <c r="G22" s="35">
        <f t="shared" si="7"/>
        <v>4526.6634000000004</v>
      </c>
      <c r="H22" s="29" t="s">
        <v>7</v>
      </c>
    </row>
    <row r="23" spans="1:15" ht="15.75" thickBot="1" x14ac:dyDescent="0.3">
      <c r="B23" s="30" t="s">
        <v>15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9"/>
    </row>
    <row r="24" spans="1:15" ht="15.75" thickBot="1" x14ac:dyDescent="0.3">
      <c r="B24" s="148" t="s">
        <v>16</v>
      </c>
      <c r="C24" s="12">
        <f>+C20+C21+C22+C23</f>
        <v>97474.187104000011</v>
      </c>
      <c r="D24" s="12">
        <f t="shared" ref="D24:G24" si="8">+D20+D21+D22+D23</f>
        <v>115429.93336000001</v>
      </c>
      <c r="E24" s="12">
        <f t="shared" si="8"/>
        <v>141080.94503999999</v>
      </c>
      <c r="F24" s="12">
        <f t="shared" si="8"/>
        <v>120560.13522000001</v>
      </c>
      <c r="G24" s="12">
        <f t="shared" si="8"/>
        <v>143646.11856</v>
      </c>
      <c r="H24" s="29"/>
    </row>
    <row r="25" spans="1:15" ht="15.75" thickBot="1" x14ac:dyDescent="0.3">
      <c r="B25" s="82" t="s">
        <v>17</v>
      </c>
      <c r="C25" s="8">
        <f>+C19-C24</f>
        <v>434470.072896</v>
      </c>
      <c r="D25" s="8">
        <f t="shared" ref="D25:G25" si="9">+D19-D24</f>
        <v>510819.71664</v>
      </c>
      <c r="E25" s="8">
        <f t="shared" si="9"/>
        <v>619890.40495999996</v>
      </c>
      <c r="F25" s="8">
        <f t="shared" si="9"/>
        <v>532633.85227999999</v>
      </c>
      <c r="G25" s="8">
        <f t="shared" si="9"/>
        <v>630797.78144000005</v>
      </c>
      <c r="H25" s="36" t="s">
        <v>7</v>
      </c>
    </row>
    <row r="26" spans="1:15" ht="15.75" thickBot="1" x14ac:dyDescent="0.3">
      <c r="B26" s="14"/>
      <c r="C26" s="15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topLeftCell="A6" zoomScaleNormal="100" workbookViewId="0">
      <selection activeCell="B14" sqref="B14"/>
    </sheetView>
  </sheetViews>
  <sheetFormatPr baseColWidth="10" defaultColWidth="11.42578125" defaultRowHeight="15" x14ac:dyDescent="0.25"/>
  <cols>
    <col min="1" max="1" width="15.5703125" style="21" customWidth="1"/>
    <col min="2" max="2" width="33.28515625" style="21" customWidth="1"/>
    <col min="3" max="3" width="23" style="22" customWidth="1"/>
    <col min="4" max="4" width="25.7109375" style="22" customWidth="1"/>
    <col min="5" max="5" width="17.5703125" style="21" customWidth="1"/>
    <col min="6" max="7" width="16" style="21" customWidth="1"/>
    <col min="8" max="8" width="14.7109375" style="21" customWidth="1"/>
    <col min="9" max="16384" width="11.42578125" style="21"/>
  </cols>
  <sheetData>
    <row r="1" spans="1:8" ht="21" x14ac:dyDescent="0.35">
      <c r="B1" s="40" t="s">
        <v>28</v>
      </c>
      <c r="C1" s="41" t="s">
        <v>29</v>
      </c>
      <c r="E1" s="18" t="s">
        <v>31</v>
      </c>
      <c r="F1" s="42">
        <v>44071</v>
      </c>
      <c r="G1" s="145">
        <v>2020</v>
      </c>
      <c r="H1" s="114"/>
    </row>
    <row r="2" spans="1:8" ht="18.75" x14ac:dyDescent="0.3">
      <c r="B2" s="20" t="s">
        <v>18</v>
      </c>
      <c r="C2" s="17" t="s">
        <v>32</v>
      </c>
      <c r="D2" s="18"/>
    </row>
    <row r="3" spans="1:8" ht="18.75" x14ac:dyDescent="0.3">
      <c r="B3" s="17" t="s">
        <v>19</v>
      </c>
      <c r="C3" s="17" t="s">
        <v>22</v>
      </c>
      <c r="D3" s="19" t="s">
        <v>30</v>
      </c>
      <c r="E3" s="19"/>
    </row>
    <row r="4" spans="1:8" ht="18.75" x14ac:dyDescent="0.3">
      <c r="B4" s="17" t="s">
        <v>20</v>
      </c>
      <c r="C4" s="20" t="s">
        <v>68</v>
      </c>
      <c r="D4" s="19"/>
      <c r="E4" s="19"/>
    </row>
    <row r="5" spans="1:8" ht="21.75" thickBot="1" x14ac:dyDescent="0.4">
      <c r="C5" s="83" t="s">
        <v>21</v>
      </c>
      <c r="D5" s="84" t="s">
        <v>67</v>
      </c>
      <c r="E5" s="84"/>
      <c r="F5" s="85"/>
    </row>
    <row r="6" spans="1:8" ht="36.75" thickBot="1" x14ac:dyDescent="0.6">
      <c r="B6" s="88"/>
      <c r="C6" s="141"/>
      <c r="D6" s="87"/>
      <c r="E6" s="89"/>
      <c r="F6" s="86"/>
      <c r="G6" s="90"/>
    </row>
    <row r="7" spans="1:8" ht="15.75" thickBot="1" x14ac:dyDescent="0.3">
      <c r="C7" s="24"/>
      <c r="D7" s="25"/>
      <c r="E7" s="24"/>
      <c r="F7" s="25"/>
      <c r="G7" s="23"/>
      <c r="H7" s="23"/>
    </row>
    <row r="8" spans="1:8" ht="19.5" thickBot="1" x14ac:dyDescent="0.35">
      <c r="A8" s="22"/>
      <c r="C8" s="26"/>
      <c r="D8" s="27"/>
      <c r="E8" s="38" t="s">
        <v>9</v>
      </c>
      <c r="F8" s="39">
        <v>320500</v>
      </c>
      <c r="G8" s="28"/>
      <c r="H8" s="29" t="s">
        <v>11</v>
      </c>
    </row>
    <row r="9" spans="1:8" ht="15.75" thickBot="1" x14ac:dyDescent="0.3">
      <c r="B9" s="1" t="s">
        <v>2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9"/>
    </row>
    <row r="10" spans="1:8" ht="24" thickBot="1" x14ac:dyDescent="0.4">
      <c r="B10" s="3" t="s">
        <v>0</v>
      </c>
      <c r="C10" s="144">
        <v>380000</v>
      </c>
      <c r="D10" s="144">
        <v>450000</v>
      </c>
      <c r="E10" s="144">
        <v>550000</v>
      </c>
      <c r="F10" s="144">
        <v>470000</v>
      </c>
      <c r="G10" s="144">
        <v>560000</v>
      </c>
      <c r="H10" s="29"/>
    </row>
    <row r="11" spans="1:8" ht="15.75" thickBot="1" x14ac:dyDescent="0.3">
      <c r="B11" s="5" t="s">
        <v>71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29" t="s">
        <v>7</v>
      </c>
    </row>
    <row r="12" spans="1:8" ht="15.75" thickBot="1" x14ac:dyDescent="0.3">
      <c r="A12" s="25"/>
      <c r="B12" s="5" t="s">
        <v>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9"/>
    </row>
    <row r="13" spans="1:8" ht="15.75" thickBot="1" x14ac:dyDescent="0.3">
      <c r="A13" s="25"/>
      <c r="B13" s="5" t="s">
        <v>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29"/>
    </row>
    <row r="14" spans="1:8" ht="27" thickBot="1" x14ac:dyDescent="0.45">
      <c r="A14" s="25"/>
      <c r="B14" s="147" t="s">
        <v>69</v>
      </c>
      <c r="C14" s="143">
        <f>C10*25%</f>
        <v>95000</v>
      </c>
      <c r="D14" s="143">
        <f t="shared" ref="D14:G14" si="0">D10*25%</f>
        <v>112500</v>
      </c>
      <c r="E14" s="143">
        <f t="shared" si="0"/>
        <v>137500</v>
      </c>
      <c r="F14" s="143">
        <f t="shared" si="0"/>
        <v>117500</v>
      </c>
      <c r="G14" s="143">
        <f t="shared" si="0"/>
        <v>140000</v>
      </c>
      <c r="H14" s="29" t="s">
        <v>7</v>
      </c>
    </row>
    <row r="15" spans="1:8" ht="15.75" thickBot="1" x14ac:dyDescent="0.3">
      <c r="A15" s="25"/>
      <c r="B15" s="80" t="s">
        <v>13</v>
      </c>
      <c r="C15" s="81">
        <f>SUM(C10:C14)</f>
        <v>475000</v>
      </c>
      <c r="D15" s="81">
        <f t="shared" ref="D15:G15" si="1">SUM(D10:D14)</f>
        <v>562500</v>
      </c>
      <c r="E15" s="81">
        <f t="shared" si="1"/>
        <v>687500</v>
      </c>
      <c r="F15" s="81">
        <f t="shared" si="1"/>
        <v>587500</v>
      </c>
      <c r="G15" s="81">
        <f t="shared" si="1"/>
        <v>700000</v>
      </c>
      <c r="H15" s="29"/>
    </row>
    <row r="16" spans="1:8" x14ac:dyDescent="0.25">
      <c r="A16" s="25"/>
      <c r="B16" s="9" t="s">
        <v>1</v>
      </c>
      <c r="C16" s="10">
        <v>10000</v>
      </c>
      <c r="D16" s="10">
        <v>10000</v>
      </c>
      <c r="E16" s="10">
        <v>10000</v>
      </c>
      <c r="F16" s="10">
        <v>10000</v>
      </c>
      <c r="G16" s="10">
        <v>10000</v>
      </c>
      <c r="H16" s="29"/>
    </row>
    <row r="17" spans="1:8" ht="15.75" thickBot="1" x14ac:dyDescent="0.3">
      <c r="A17" s="25"/>
      <c r="B17" s="11" t="s">
        <v>10</v>
      </c>
      <c r="C17" s="10">
        <v>10000</v>
      </c>
      <c r="D17" s="10">
        <v>10000</v>
      </c>
      <c r="E17" s="10">
        <v>10000</v>
      </c>
      <c r="F17" s="10">
        <v>10000</v>
      </c>
      <c r="G17" s="10">
        <v>10000</v>
      </c>
      <c r="H17" s="29"/>
    </row>
    <row r="18" spans="1:8" ht="15.75" thickBot="1" x14ac:dyDescent="0.3">
      <c r="B18" s="80" t="s">
        <v>14</v>
      </c>
      <c r="C18" s="81">
        <f>+C16+C17</f>
        <v>20000</v>
      </c>
      <c r="D18" s="81">
        <f t="shared" ref="D18:G18" si="2">+D16+D17</f>
        <v>20000</v>
      </c>
      <c r="E18" s="81">
        <f t="shared" si="2"/>
        <v>20000</v>
      </c>
      <c r="F18" s="81">
        <f t="shared" si="2"/>
        <v>20000</v>
      </c>
      <c r="G18" s="81">
        <f t="shared" si="2"/>
        <v>20000</v>
      </c>
      <c r="H18" s="29"/>
    </row>
    <row r="19" spans="1:8" ht="15.75" thickBot="1" x14ac:dyDescent="0.3">
      <c r="B19" s="80" t="s">
        <v>3</v>
      </c>
      <c r="C19" s="8">
        <f>+C15+C18</f>
        <v>495000</v>
      </c>
      <c r="D19" s="8">
        <f t="shared" ref="D19:G19" si="3">+D15+D18</f>
        <v>582500</v>
      </c>
      <c r="E19" s="8">
        <f t="shared" si="3"/>
        <v>707500</v>
      </c>
      <c r="F19" s="8">
        <f t="shared" si="3"/>
        <v>607500</v>
      </c>
      <c r="G19" s="8">
        <f t="shared" si="3"/>
        <v>720000</v>
      </c>
      <c r="H19" s="29" t="s">
        <v>7</v>
      </c>
    </row>
    <row r="20" spans="1:8" ht="15.75" thickBot="1" x14ac:dyDescent="0.3">
      <c r="B20" s="30" t="s">
        <v>24</v>
      </c>
      <c r="C20" s="31">
        <f>C15*11.44%</f>
        <v>54340</v>
      </c>
      <c r="D20" s="31">
        <f t="shared" ref="D20:G20" si="4">D15*11.44%</f>
        <v>64350</v>
      </c>
      <c r="E20" s="31">
        <f t="shared" si="4"/>
        <v>78650</v>
      </c>
      <c r="F20" s="31">
        <f t="shared" si="4"/>
        <v>67210</v>
      </c>
      <c r="G20" s="31">
        <f t="shared" si="4"/>
        <v>80080</v>
      </c>
      <c r="H20" s="29" t="s">
        <v>7</v>
      </c>
    </row>
    <row r="21" spans="1:8" ht="15.75" thickBot="1" x14ac:dyDescent="0.3">
      <c r="B21" s="32" t="s">
        <v>4</v>
      </c>
      <c r="C21" s="33">
        <f>C15*7%</f>
        <v>33250</v>
      </c>
      <c r="D21" s="33">
        <f t="shared" ref="D21:G21" si="5">D15*7%</f>
        <v>39375.000000000007</v>
      </c>
      <c r="E21" s="33">
        <f t="shared" si="5"/>
        <v>48125.000000000007</v>
      </c>
      <c r="F21" s="33">
        <f t="shared" si="5"/>
        <v>41125.000000000007</v>
      </c>
      <c r="G21" s="33">
        <f t="shared" si="5"/>
        <v>49000.000000000007</v>
      </c>
      <c r="H21" s="29" t="s">
        <v>7</v>
      </c>
    </row>
    <row r="22" spans="1:8" ht="15.75" thickBot="1" x14ac:dyDescent="0.3">
      <c r="B22" s="34" t="s">
        <v>5</v>
      </c>
      <c r="C22" s="35">
        <f>C15*0.6%</f>
        <v>2850</v>
      </c>
      <c r="D22" s="35">
        <f t="shared" ref="D22:G22" si="6">D15*0.6%</f>
        <v>3375</v>
      </c>
      <c r="E22" s="35">
        <f t="shared" si="6"/>
        <v>4125</v>
      </c>
      <c r="F22" s="35">
        <f t="shared" si="6"/>
        <v>3525</v>
      </c>
      <c r="G22" s="35">
        <f t="shared" si="6"/>
        <v>4200</v>
      </c>
      <c r="H22" s="29" t="s">
        <v>7</v>
      </c>
    </row>
    <row r="23" spans="1:8" ht="15.75" thickBot="1" x14ac:dyDescent="0.3">
      <c r="B23" s="30" t="s">
        <v>15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9"/>
    </row>
    <row r="24" spans="1:8" ht="15.75" thickBot="1" x14ac:dyDescent="0.3">
      <c r="B24" s="148" t="s">
        <v>16</v>
      </c>
      <c r="C24" s="12">
        <f>+C20+C21+C22+C23</f>
        <v>90440</v>
      </c>
      <c r="D24" s="12">
        <f t="shared" ref="D24:G24" si="7">+D20+D21+D22+D23</f>
        <v>107100</v>
      </c>
      <c r="E24" s="12">
        <f t="shared" si="7"/>
        <v>130900</v>
      </c>
      <c r="F24" s="12">
        <f t="shared" si="7"/>
        <v>111860</v>
      </c>
      <c r="G24" s="12">
        <f t="shared" si="7"/>
        <v>133280</v>
      </c>
      <c r="H24" s="29"/>
    </row>
    <row r="25" spans="1:8" ht="15.75" thickBot="1" x14ac:dyDescent="0.3">
      <c r="B25" s="82" t="s">
        <v>17</v>
      </c>
      <c r="C25" s="8">
        <f>+C19-C24</f>
        <v>404560</v>
      </c>
      <c r="D25" s="8">
        <f t="shared" ref="D25:G25" si="8">+D19-D24</f>
        <v>475400</v>
      </c>
      <c r="E25" s="8">
        <f t="shared" si="8"/>
        <v>576600</v>
      </c>
      <c r="F25" s="8">
        <f t="shared" si="8"/>
        <v>495640</v>
      </c>
      <c r="G25" s="8">
        <f t="shared" si="8"/>
        <v>586720</v>
      </c>
      <c r="H25" s="36" t="s">
        <v>7</v>
      </c>
    </row>
    <row r="26" spans="1:8" ht="15.75" thickBot="1" x14ac:dyDescent="0.3">
      <c r="B26" s="14"/>
      <c r="C26" s="15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zoomScaleNormal="100" workbookViewId="0">
      <selection activeCell="B11" sqref="B11"/>
    </sheetView>
  </sheetViews>
  <sheetFormatPr baseColWidth="10" defaultColWidth="11.42578125" defaultRowHeight="15" x14ac:dyDescent="0.25"/>
  <cols>
    <col min="1" max="1" width="15.5703125" style="21" customWidth="1"/>
    <col min="2" max="2" width="33.28515625" style="21" customWidth="1"/>
    <col min="3" max="3" width="23" style="22" customWidth="1"/>
    <col min="4" max="4" width="25.7109375" style="22" customWidth="1"/>
    <col min="5" max="5" width="17.5703125" style="21" customWidth="1"/>
    <col min="6" max="7" width="16" style="21" customWidth="1"/>
    <col min="8" max="8" width="14.7109375" style="21" customWidth="1"/>
    <col min="9" max="16384" width="11.42578125" style="21"/>
  </cols>
  <sheetData>
    <row r="1" spans="1:8" ht="21" x14ac:dyDescent="0.35">
      <c r="B1" s="40" t="s">
        <v>28</v>
      </c>
      <c r="C1" s="41" t="s">
        <v>29</v>
      </c>
      <c r="E1" s="18" t="s">
        <v>31</v>
      </c>
      <c r="F1" s="42">
        <v>44071</v>
      </c>
      <c r="G1" s="145">
        <v>2020</v>
      </c>
      <c r="H1" s="114"/>
    </row>
    <row r="2" spans="1:8" ht="18.75" x14ac:dyDescent="0.3">
      <c r="B2" s="20" t="s">
        <v>18</v>
      </c>
      <c r="C2" s="17" t="s">
        <v>32</v>
      </c>
      <c r="D2" s="18"/>
    </row>
    <row r="3" spans="1:8" ht="18.75" x14ac:dyDescent="0.3">
      <c r="B3" s="17" t="s">
        <v>19</v>
      </c>
      <c r="C3" s="17" t="s">
        <v>22</v>
      </c>
      <c r="D3" s="19" t="s">
        <v>30</v>
      </c>
      <c r="E3" s="19"/>
    </row>
    <row r="4" spans="1:8" ht="18.75" x14ac:dyDescent="0.3">
      <c r="B4" s="17" t="s">
        <v>20</v>
      </c>
      <c r="C4" s="20" t="s">
        <v>68</v>
      </c>
      <c r="D4" s="19"/>
      <c r="E4" s="19"/>
    </row>
    <row r="5" spans="1:8" ht="21.75" thickBot="1" x14ac:dyDescent="0.4">
      <c r="C5" s="83" t="s">
        <v>21</v>
      </c>
      <c r="D5" s="84" t="s">
        <v>67</v>
      </c>
      <c r="E5" s="84"/>
      <c r="F5" s="85"/>
    </row>
    <row r="6" spans="1:8" ht="36.75" thickBot="1" x14ac:dyDescent="0.6">
      <c r="B6" s="88"/>
      <c r="C6" s="141"/>
      <c r="D6" s="87"/>
      <c r="E6" s="89"/>
      <c r="F6" s="86"/>
      <c r="G6" s="90"/>
    </row>
    <row r="7" spans="1:8" ht="15.75" thickBot="1" x14ac:dyDescent="0.3">
      <c r="C7" s="24"/>
      <c r="D7" s="25"/>
      <c r="E7" s="24"/>
      <c r="F7" s="25"/>
      <c r="G7" s="23"/>
      <c r="H7" s="23"/>
    </row>
    <row r="8" spans="1:8" ht="19.5" thickBot="1" x14ac:dyDescent="0.35">
      <c r="A8" s="22"/>
      <c r="C8" s="26"/>
      <c r="D8" s="27"/>
      <c r="E8" s="38" t="s">
        <v>9</v>
      </c>
      <c r="F8" s="39">
        <v>320500</v>
      </c>
      <c r="G8" s="28"/>
      <c r="H8" s="29" t="s">
        <v>11</v>
      </c>
    </row>
    <row r="9" spans="1:8" ht="15.75" thickBot="1" x14ac:dyDescent="0.3">
      <c r="B9" s="1" t="s">
        <v>2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9"/>
    </row>
    <row r="10" spans="1:8" ht="24" thickBot="1" x14ac:dyDescent="0.4">
      <c r="B10" s="3" t="s">
        <v>0</v>
      </c>
      <c r="C10" s="144">
        <v>380000</v>
      </c>
      <c r="D10" s="144">
        <v>450000</v>
      </c>
      <c r="E10" s="144">
        <v>550000</v>
      </c>
      <c r="F10" s="144">
        <v>470000</v>
      </c>
      <c r="G10" s="144">
        <v>560000</v>
      </c>
      <c r="H10" s="29"/>
    </row>
    <row r="11" spans="1:8" ht="15.75" thickBot="1" x14ac:dyDescent="0.3">
      <c r="B11" s="5" t="s">
        <v>50</v>
      </c>
      <c r="C11" s="6"/>
      <c r="D11" s="6"/>
      <c r="E11" s="6"/>
      <c r="F11" s="6"/>
      <c r="G11" s="6"/>
      <c r="H11" s="29" t="s">
        <v>7</v>
      </c>
    </row>
    <row r="12" spans="1:8" ht="15.75" thickBot="1" x14ac:dyDescent="0.3">
      <c r="A12" s="25"/>
      <c r="B12" s="5" t="s">
        <v>8</v>
      </c>
      <c r="C12" s="6"/>
      <c r="D12" s="6"/>
      <c r="E12" s="6"/>
      <c r="F12" s="6"/>
      <c r="G12" s="6"/>
      <c r="H12" s="29"/>
    </row>
    <row r="13" spans="1:8" ht="15.75" thickBot="1" x14ac:dyDescent="0.3">
      <c r="A13" s="25"/>
      <c r="B13" s="5" t="s">
        <v>6</v>
      </c>
      <c r="C13" s="6"/>
      <c r="D13" s="6"/>
      <c r="E13" s="6"/>
      <c r="F13" s="6"/>
      <c r="G13" s="6"/>
      <c r="H13" s="29"/>
    </row>
    <row r="14" spans="1:8" ht="27" thickBot="1" x14ac:dyDescent="0.45">
      <c r="A14" s="25"/>
      <c r="B14" s="147" t="s">
        <v>69</v>
      </c>
      <c r="C14" s="143"/>
      <c r="D14" s="143"/>
      <c r="E14" s="143"/>
      <c r="F14" s="143"/>
      <c r="G14" s="143"/>
      <c r="H14" s="29" t="s">
        <v>7</v>
      </c>
    </row>
    <row r="15" spans="1:8" ht="15.75" thickBot="1" x14ac:dyDescent="0.3">
      <c r="A15" s="25"/>
      <c r="B15" s="80" t="s">
        <v>13</v>
      </c>
      <c r="C15" s="81"/>
      <c r="D15" s="81"/>
      <c r="E15" s="81"/>
      <c r="F15" s="81"/>
      <c r="G15" s="81"/>
      <c r="H15" s="29"/>
    </row>
    <row r="16" spans="1:8" x14ac:dyDescent="0.25">
      <c r="A16" s="25"/>
      <c r="B16" s="9" t="s">
        <v>1</v>
      </c>
      <c r="C16" s="10"/>
      <c r="D16" s="10"/>
      <c r="E16" s="10"/>
      <c r="F16" s="10"/>
      <c r="G16" s="10"/>
      <c r="H16" s="29"/>
    </row>
    <row r="17" spans="1:8" ht="15.75" thickBot="1" x14ac:dyDescent="0.3">
      <c r="A17" s="25"/>
      <c r="B17" s="11" t="s">
        <v>10</v>
      </c>
      <c r="C17" s="10"/>
      <c r="D17" s="10"/>
      <c r="E17" s="10"/>
      <c r="F17" s="10"/>
      <c r="G17" s="10"/>
      <c r="H17" s="29"/>
    </row>
    <row r="18" spans="1:8" ht="15.75" thickBot="1" x14ac:dyDescent="0.3">
      <c r="B18" s="80" t="s">
        <v>14</v>
      </c>
      <c r="C18" s="81"/>
      <c r="D18" s="81"/>
      <c r="E18" s="81"/>
      <c r="F18" s="81"/>
      <c r="G18" s="81"/>
      <c r="H18" s="29"/>
    </row>
    <row r="19" spans="1:8" ht="15.75" thickBot="1" x14ac:dyDescent="0.3">
      <c r="B19" s="80" t="s">
        <v>3</v>
      </c>
      <c r="C19" s="8"/>
      <c r="D19" s="8"/>
      <c r="E19" s="8"/>
      <c r="F19" s="8"/>
      <c r="G19" s="8"/>
      <c r="H19" s="29" t="s">
        <v>7</v>
      </c>
    </row>
    <row r="20" spans="1:8" ht="15.75" thickBot="1" x14ac:dyDescent="0.3">
      <c r="B20" s="30" t="s">
        <v>24</v>
      </c>
      <c r="C20" s="31"/>
      <c r="D20" s="31"/>
      <c r="E20" s="31"/>
      <c r="F20" s="31"/>
      <c r="G20" s="31"/>
      <c r="H20" s="29" t="s">
        <v>7</v>
      </c>
    </row>
    <row r="21" spans="1:8" ht="15.75" thickBot="1" x14ac:dyDescent="0.3">
      <c r="B21" s="32" t="s">
        <v>4</v>
      </c>
      <c r="C21" s="33"/>
      <c r="D21" s="33"/>
      <c r="E21" s="33"/>
      <c r="F21" s="33"/>
      <c r="G21" s="33"/>
      <c r="H21" s="29" t="s">
        <v>7</v>
      </c>
    </row>
    <row r="22" spans="1:8" ht="15.75" thickBot="1" x14ac:dyDescent="0.3">
      <c r="B22" s="34" t="s">
        <v>5</v>
      </c>
      <c r="C22" s="35"/>
      <c r="D22" s="35"/>
      <c r="E22" s="35"/>
      <c r="F22" s="35"/>
      <c r="G22" s="35"/>
      <c r="H22" s="29" t="s">
        <v>7</v>
      </c>
    </row>
    <row r="23" spans="1:8" ht="15.75" thickBot="1" x14ac:dyDescent="0.3">
      <c r="B23" s="30" t="s">
        <v>15</v>
      </c>
      <c r="C23" s="31"/>
      <c r="D23" s="31"/>
      <c r="E23" s="31"/>
      <c r="F23" s="31"/>
      <c r="G23" s="31"/>
      <c r="H23" s="29"/>
    </row>
    <row r="24" spans="1:8" ht="15.75" thickBot="1" x14ac:dyDescent="0.3">
      <c r="B24" s="13" t="s">
        <v>16</v>
      </c>
      <c r="C24" s="12"/>
      <c r="D24" s="12"/>
      <c r="E24" s="12"/>
      <c r="F24" s="12"/>
      <c r="G24" s="12"/>
      <c r="H24" s="29"/>
    </row>
    <row r="25" spans="1:8" ht="15.75" thickBot="1" x14ac:dyDescent="0.3">
      <c r="B25" s="82" t="s">
        <v>17</v>
      </c>
      <c r="C25" s="8"/>
      <c r="D25" s="8"/>
      <c r="E25" s="8"/>
      <c r="F25" s="8"/>
      <c r="G25" s="8"/>
      <c r="H25" s="36" t="s">
        <v>7</v>
      </c>
    </row>
    <row r="26" spans="1:8" ht="15.75" thickBot="1" x14ac:dyDescent="0.3">
      <c r="B26" s="14"/>
      <c r="C26" s="15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"/>
  <sheetViews>
    <sheetView zoomScaleNormal="100" workbookViewId="0">
      <selection activeCell="F5" sqref="F5"/>
    </sheetView>
  </sheetViews>
  <sheetFormatPr baseColWidth="10" defaultColWidth="11.42578125" defaultRowHeight="15" x14ac:dyDescent="0.25"/>
  <cols>
    <col min="1" max="1" width="15.5703125" style="21" customWidth="1"/>
    <col min="2" max="2" width="20.5703125" style="21" customWidth="1"/>
    <col min="3" max="3" width="45" style="22" customWidth="1"/>
    <col min="4" max="4" width="25.7109375" style="22" customWidth="1"/>
    <col min="5" max="5" width="17.5703125" style="21" customWidth="1"/>
    <col min="6" max="7" width="16" style="21" customWidth="1"/>
    <col min="8" max="8" width="14.7109375" style="21" customWidth="1"/>
    <col min="9" max="9" width="8.28515625" style="21" customWidth="1"/>
    <col min="10" max="10" width="20" style="21" customWidth="1"/>
    <col min="11" max="11" width="21.85546875" style="21" customWidth="1"/>
    <col min="12" max="12" width="18.85546875" style="21" customWidth="1"/>
    <col min="13" max="13" width="19.85546875" style="21" customWidth="1"/>
    <col min="14" max="16384" width="11.42578125" style="21"/>
  </cols>
  <sheetData>
    <row r="1" spans="1:13" ht="21.75" thickBot="1" x14ac:dyDescent="0.4">
      <c r="B1" s="40" t="s">
        <v>28</v>
      </c>
      <c r="C1" s="41" t="s">
        <v>29</v>
      </c>
      <c r="E1" s="18" t="s">
        <v>31</v>
      </c>
      <c r="F1" s="42" t="s">
        <v>26</v>
      </c>
      <c r="G1" s="113" t="s">
        <v>49</v>
      </c>
      <c r="H1" s="114">
        <v>44064</v>
      </c>
      <c r="J1" s="93" t="s">
        <v>59</v>
      </c>
      <c r="K1" s="96">
        <f>+D6</f>
        <v>1000000</v>
      </c>
      <c r="L1" s="94"/>
    </row>
    <row r="2" spans="1:13" ht="21.75" thickBot="1" x14ac:dyDescent="0.4">
      <c r="B2" s="20" t="s">
        <v>18</v>
      </c>
      <c r="C2" s="17" t="s">
        <v>32</v>
      </c>
      <c r="D2" s="18"/>
      <c r="J2" s="95" t="s">
        <v>60</v>
      </c>
      <c r="K2" s="97">
        <v>0.3</v>
      </c>
      <c r="L2" s="102">
        <f>K1*K2</f>
        <v>300000</v>
      </c>
    </row>
    <row r="3" spans="1:13" ht="18.75" x14ac:dyDescent="0.3">
      <c r="B3" s="17" t="s">
        <v>19</v>
      </c>
      <c r="C3" s="17" t="s">
        <v>22</v>
      </c>
      <c r="D3" s="19" t="s">
        <v>30</v>
      </c>
      <c r="E3" s="19"/>
    </row>
    <row r="4" spans="1:13" ht="19.5" thickBot="1" x14ac:dyDescent="0.35">
      <c r="B4" s="17" t="s">
        <v>20</v>
      </c>
      <c r="C4" s="20" t="s">
        <v>27</v>
      </c>
      <c r="D4" s="19"/>
      <c r="E4" s="19"/>
      <c r="K4" s="22" t="s">
        <v>35</v>
      </c>
    </row>
    <row r="5" spans="1:13" ht="32.25" thickBot="1" x14ac:dyDescent="0.55000000000000004">
      <c r="C5" s="83" t="s">
        <v>21</v>
      </c>
      <c r="D5" s="146" t="s">
        <v>70</v>
      </c>
      <c r="E5" s="84"/>
      <c r="F5" s="85"/>
      <c r="I5" s="21" t="s">
        <v>53</v>
      </c>
      <c r="J5" s="92" t="s">
        <v>0</v>
      </c>
      <c r="K5" s="79" t="s">
        <v>44</v>
      </c>
      <c r="L5" s="73" t="s">
        <v>46</v>
      </c>
    </row>
    <row r="6" spans="1:13" ht="36.75" thickBot="1" x14ac:dyDescent="0.6">
      <c r="B6" s="88" t="s">
        <v>57</v>
      </c>
      <c r="C6" s="141" t="s">
        <v>66</v>
      </c>
      <c r="D6" s="87">
        <v>1000000</v>
      </c>
      <c r="E6" s="89" t="s">
        <v>58</v>
      </c>
      <c r="F6" s="86"/>
      <c r="G6" s="90"/>
      <c r="I6" s="22">
        <v>1</v>
      </c>
      <c r="J6" s="104">
        <f>+C10</f>
        <v>600000</v>
      </c>
      <c r="K6" s="106">
        <f>+L16</f>
        <v>8.907363420427554E-2</v>
      </c>
      <c r="L6" s="110">
        <f>J6*K6</f>
        <v>53444.180522565322</v>
      </c>
      <c r="M6" s="23">
        <f>SUM(L6:L10)</f>
        <v>300000</v>
      </c>
    </row>
    <row r="7" spans="1:13" ht="19.5" thickBot="1" x14ac:dyDescent="0.35">
      <c r="C7" s="24" t="s">
        <v>52</v>
      </c>
      <c r="D7" s="25"/>
      <c r="E7" s="24"/>
      <c r="F7" s="25"/>
      <c r="G7" s="23"/>
      <c r="H7" s="23"/>
      <c r="I7" s="22">
        <v>2</v>
      </c>
      <c r="J7" s="103">
        <f>+D10</f>
        <v>600000</v>
      </c>
      <c r="K7" s="79">
        <f>+K6</f>
        <v>8.907363420427554E-2</v>
      </c>
      <c r="L7" s="111">
        <f>J7*K7</f>
        <v>53444.180522565322</v>
      </c>
    </row>
    <row r="8" spans="1:13" ht="19.5" thickBot="1" x14ac:dyDescent="0.35">
      <c r="A8" s="22"/>
      <c r="C8" s="26"/>
      <c r="D8" s="27"/>
      <c r="E8" s="38" t="s">
        <v>9</v>
      </c>
      <c r="F8" s="39">
        <v>320500</v>
      </c>
      <c r="G8" s="28"/>
      <c r="H8" s="29" t="s">
        <v>11</v>
      </c>
      <c r="I8" s="22">
        <v>3</v>
      </c>
      <c r="J8" s="104">
        <f>+E10</f>
        <v>600000</v>
      </c>
      <c r="K8" s="22">
        <f>+K7</f>
        <v>8.907363420427554E-2</v>
      </c>
      <c r="L8" s="104">
        <f>J8*K8</f>
        <v>53444.180522565322</v>
      </c>
    </row>
    <row r="9" spans="1:13" ht="19.5" thickBot="1" x14ac:dyDescent="0.35">
      <c r="B9" s="1" t="s">
        <v>2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9"/>
      <c r="I9" s="22">
        <v>4</v>
      </c>
      <c r="J9" s="103">
        <f>+F10</f>
        <v>800000</v>
      </c>
      <c r="K9" s="79">
        <f>+K8</f>
        <v>8.907363420427554E-2</v>
      </c>
      <c r="L9" s="103">
        <f>J9*K9</f>
        <v>71258.907363420425</v>
      </c>
    </row>
    <row r="10" spans="1:13" ht="24" thickBot="1" x14ac:dyDescent="0.4">
      <c r="B10" s="3" t="s">
        <v>0</v>
      </c>
      <c r="C10" s="144">
        <f>+D10</f>
        <v>600000</v>
      </c>
      <c r="D10" s="144">
        <v>600000</v>
      </c>
      <c r="E10" s="144">
        <f>+D10</f>
        <v>600000</v>
      </c>
      <c r="F10" s="144">
        <v>800000</v>
      </c>
      <c r="G10" s="144">
        <v>768000</v>
      </c>
      <c r="H10" s="29"/>
      <c r="I10" s="70">
        <v>5</v>
      </c>
      <c r="J10" s="104">
        <f>+G10</f>
        <v>768000</v>
      </c>
      <c r="K10" s="75">
        <f>+K9</f>
        <v>8.907363420427554E-2</v>
      </c>
      <c r="L10" s="104">
        <f>J10*K10</f>
        <v>68408.551068883608</v>
      </c>
    </row>
    <row r="11" spans="1:13" ht="19.5" thickBot="1" x14ac:dyDescent="0.35">
      <c r="B11" s="5" t="s">
        <v>50</v>
      </c>
      <c r="C11" s="6">
        <f>C10*0.0077777*10</f>
        <v>46666.2</v>
      </c>
      <c r="D11" s="6">
        <f t="shared" ref="D11:G11" si="0">D10*0.0077777*10</f>
        <v>46666.2</v>
      </c>
      <c r="E11" s="6">
        <f t="shared" si="0"/>
        <v>46666.2</v>
      </c>
      <c r="F11" s="6">
        <f t="shared" si="0"/>
        <v>62221.599999999999</v>
      </c>
      <c r="G11" s="6">
        <f t="shared" si="0"/>
        <v>59732.736000000004</v>
      </c>
      <c r="H11" s="29" t="s">
        <v>7</v>
      </c>
      <c r="I11" s="62" t="s">
        <v>45</v>
      </c>
      <c r="J11" s="103">
        <f>SUM(J6:J10)</f>
        <v>3368000</v>
      </c>
      <c r="K11" s="63"/>
      <c r="L11" s="112">
        <f>SUM(L6:L10)</f>
        <v>300000</v>
      </c>
      <c r="M11" s="101"/>
    </row>
    <row r="12" spans="1:13" ht="15.75" thickBot="1" x14ac:dyDescent="0.3">
      <c r="A12" s="25"/>
      <c r="B12" s="5" t="s">
        <v>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9"/>
    </row>
    <row r="13" spans="1:13" ht="15.75" thickBot="1" x14ac:dyDescent="0.3">
      <c r="A13" s="25"/>
      <c r="B13" s="5" t="s">
        <v>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29"/>
    </row>
    <row r="14" spans="1:13" ht="27" thickBot="1" x14ac:dyDescent="0.45">
      <c r="A14" s="25"/>
      <c r="B14" s="142" t="s">
        <v>23</v>
      </c>
      <c r="C14" s="143">
        <f>+L6</f>
        <v>53444.180522565322</v>
      </c>
      <c r="D14" s="143">
        <f>+L7</f>
        <v>53444.180522565322</v>
      </c>
      <c r="E14" s="143">
        <f>+L8</f>
        <v>53444.180522565322</v>
      </c>
      <c r="F14" s="143">
        <f>+L9</f>
        <v>71258.907363420425</v>
      </c>
      <c r="G14" s="143">
        <f>+L10</f>
        <v>68408.551068883608</v>
      </c>
      <c r="H14" s="29" t="s">
        <v>7</v>
      </c>
      <c r="J14" s="105" t="s">
        <v>61</v>
      </c>
    </row>
    <row r="15" spans="1:13" ht="15.75" thickBot="1" x14ac:dyDescent="0.3">
      <c r="A15" s="25"/>
      <c r="B15" s="80" t="s">
        <v>13</v>
      </c>
      <c r="C15" s="81">
        <f>SUM(C10:C14)</f>
        <v>700110.38052256522</v>
      </c>
      <c r="D15" s="81">
        <f t="shared" ref="D15:G15" si="1">SUM(D10:D14)</f>
        <v>700110.38052256522</v>
      </c>
      <c r="E15" s="81">
        <f t="shared" si="1"/>
        <v>700110.38052256522</v>
      </c>
      <c r="F15" s="81">
        <f t="shared" si="1"/>
        <v>933480.50736342045</v>
      </c>
      <c r="G15" s="81">
        <f t="shared" si="1"/>
        <v>896141.28706888366</v>
      </c>
      <c r="H15" s="29"/>
      <c r="J15" s="21" t="s">
        <v>46</v>
      </c>
      <c r="K15" s="21" t="s">
        <v>0</v>
      </c>
      <c r="L15" s="106" t="s">
        <v>44</v>
      </c>
    </row>
    <row r="16" spans="1:13" x14ac:dyDescent="0.25">
      <c r="A16" s="25"/>
      <c r="B16" s="9" t="s">
        <v>1</v>
      </c>
      <c r="C16" s="10">
        <v>10000</v>
      </c>
      <c r="D16" s="10">
        <v>10000</v>
      </c>
      <c r="E16" s="10">
        <v>10000</v>
      </c>
      <c r="F16" s="10">
        <v>10000</v>
      </c>
      <c r="G16" s="10">
        <v>10000</v>
      </c>
      <c r="H16" s="29"/>
      <c r="J16" s="25">
        <f>+L2</f>
        <v>300000</v>
      </c>
      <c r="K16" s="25">
        <f>+J11</f>
        <v>3368000</v>
      </c>
      <c r="L16" s="107">
        <f>J16/K16</f>
        <v>8.907363420427554E-2</v>
      </c>
    </row>
    <row r="17" spans="1:12" ht="15.75" thickBot="1" x14ac:dyDescent="0.3">
      <c r="A17" s="25"/>
      <c r="B17" s="11" t="s">
        <v>10</v>
      </c>
      <c r="C17" s="10">
        <v>12000</v>
      </c>
      <c r="D17" s="10">
        <v>12000</v>
      </c>
      <c r="E17" s="10">
        <v>12000</v>
      </c>
      <c r="F17" s="10">
        <v>12000</v>
      </c>
      <c r="G17" s="10">
        <v>12000</v>
      </c>
      <c r="H17" s="29"/>
    </row>
    <row r="18" spans="1:12" ht="15.75" thickBot="1" x14ac:dyDescent="0.3">
      <c r="B18" s="80" t="s">
        <v>14</v>
      </c>
      <c r="C18" s="81">
        <f>+C17+C16</f>
        <v>22000</v>
      </c>
      <c r="D18" s="81">
        <f t="shared" ref="D18:G18" si="2">+D17+D16</f>
        <v>22000</v>
      </c>
      <c r="E18" s="81">
        <f t="shared" si="2"/>
        <v>22000</v>
      </c>
      <c r="F18" s="81">
        <f t="shared" si="2"/>
        <v>22000</v>
      </c>
      <c r="G18" s="81">
        <f t="shared" si="2"/>
        <v>22000</v>
      </c>
      <c r="H18" s="29"/>
    </row>
    <row r="19" spans="1:12" ht="15.75" thickBot="1" x14ac:dyDescent="0.3">
      <c r="B19" s="80" t="s">
        <v>3</v>
      </c>
      <c r="C19" s="8">
        <f>+C15+C18</f>
        <v>722110.38052256522</v>
      </c>
      <c r="D19" s="8">
        <f t="shared" ref="D19:G19" si="3">+D15+D18</f>
        <v>722110.38052256522</v>
      </c>
      <c r="E19" s="8">
        <f t="shared" si="3"/>
        <v>722110.38052256522</v>
      </c>
      <c r="F19" s="8">
        <f t="shared" si="3"/>
        <v>955480.50736342045</v>
      </c>
      <c r="G19" s="8">
        <f t="shared" si="3"/>
        <v>918141.28706888366</v>
      </c>
      <c r="H19" s="29" t="s">
        <v>7</v>
      </c>
      <c r="K19" s="24"/>
      <c r="L19" s="100"/>
    </row>
    <row r="20" spans="1:12" ht="15.75" thickBot="1" x14ac:dyDescent="0.3">
      <c r="B20" s="30" t="s">
        <v>24</v>
      </c>
      <c r="C20" s="31">
        <f>C15*11.44%</f>
        <v>80092.627531781458</v>
      </c>
      <c r="D20" s="31">
        <f t="shared" ref="D20:G20" si="4">D15*11.44%</f>
        <v>80092.627531781458</v>
      </c>
      <c r="E20" s="31">
        <f t="shared" si="4"/>
        <v>80092.627531781458</v>
      </c>
      <c r="F20" s="31">
        <f t="shared" si="4"/>
        <v>106790.17004237531</v>
      </c>
      <c r="G20" s="31">
        <f t="shared" si="4"/>
        <v>102518.56324068029</v>
      </c>
      <c r="H20" s="29" t="s">
        <v>7</v>
      </c>
      <c r="J20" s="23"/>
      <c r="K20" s="24"/>
      <c r="L20" s="99"/>
    </row>
    <row r="21" spans="1:12" ht="15.75" thickBot="1" x14ac:dyDescent="0.3">
      <c r="B21" s="32" t="s">
        <v>4</v>
      </c>
      <c r="C21" s="33">
        <f>C15*7%</f>
        <v>49007.726636579573</v>
      </c>
      <c r="D21" s="33">
        <f t="shared" ref="D21:G21" si="5">D15*7%</f>
        <v>49007.726636579573</v>
      </c>
      <c r="E21" s="33">
        <f t="shared" si="5"/>
        <v>49007.726636579573</v>
      </c>
      <c r="F21" s="33">
        <f t="shared" si="5"/>
        <v>65343.63551543944</v>
      </c>
      <c r="G21" s="33">
        <f t="shared" si="5"/>
        <v>62729.890094821865</v>
      </c>
      <c r="H21" s="29" t="s">
        <v>7</v>
      </c>
    </row>
    <row r="22" spans="1:12" ht="15.75" thickBot="1" x14ac:dyDescent="0.3">
      <c r="B22" s="34" t="s">
        <v>5</v>
      </c>
      <c r="C22" s="35">
        <f>C15*0.6%</f>
        <v>4200.6622831353916</v>
      </c>
      <c r="D22" s="35">
        <f t="shared" ref="D22:G22" si="6">D15*0.6%</f>
        <v>4200.6622831353916</v>
      </c>
      <c r="E22" s="35">
        <f t="shared" si="6"/>
        <v>4200.6622831353916</v>
      </c>
      <c r="F22" s="35">
        <f t="shared" si="6"/>
        <v>5600.883044180523</v>
      </c>
      <c r="G22" s="35">
        <f t="shared" si="6"/>
        <v>5376.8477224133021</v>
      </c>
      <c r="H22" s="29" t="s">
        <v>7</v>
      </c>
      <c r="J22" s="58"/>
      <c r="K22" s="59"/>
      <c r="L22" s="59"/>
    </row>
    <row r="23" spans="1:12" ht="15.75" thickBot="1" x14ac:dyDescent="0.3">
      <c r="B23" s="30" t="s">
        <v>15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9"/>
    </row>
    <row r="24" spans="1:12" ht="15.75" thickBot="1" x14ac:dyDescent="0.3">
      <c r="B24" s="13" t="s">
        <v>16</v>
      </c>
      <c r="C24" s="12">
        <f>+C20+C21+C22+C23</f>
        <v>133301.01645149643</v>
      </c>
      <c r="D24" s="12">
        <f t="shared" ref="D24:G24" si="7">+D20+D21+D22+D23</f>
        <v>133301.01645149643</v>
      </c>
      <c r="E24" s="12">
        <f t="shared" si="7"/>
        <v>133301.01645149643</v>
      </c>
      <c r="F24" s="12">
        <f t="shared" si="7"/>
        <v>177734.68860199527</v>
      </c>
      <c r="G24" s="12">
        <f t="shared" si="7"/>
        <v>170625.30105791547</v>
      </c>
      <c r="H24" s="29"/>
    </row>
    <row r="25" spans="1:12" ht="15.75" thickBot="1" x14ac:dyDescent="0.3">
      <c r="B25" s="82" t="s">
        <v>17</v>
      </c>
      <c r="C25" s="8">
        <f>+C19-C24</f>
        <v>588809.36407106882</v>
      </c>
      <c r="D25" s="8">
        <f t="shared" ref="D25:G25" si="8">+D19-D24</f>
        <v>588809.36407106882</v>
      </c>
      <c r="E25" s="8">
        <f t="shared" si="8"/>
        <v>588809.36407106882</v>
      </c>
      <c r="F25" s="8">
        <f t="shared" si="8"/>
        <v>777745.81876142521</v>
      </c>
      <c r="G25" s="8">
        <f t="shared" si="8"/>
        <v>747515.98601096822</v>
      </c>
      <c r="H25" s="36" t="s">
        <v>7</v>
      </c>
      <c r="J25" s="25"/>
      <c r="K25" s="25"/>
      <c r="L25" s="22"/>
    </row>
    <row r="26" spans="1:12" ht="15.75" thickBot="1" x14ac:dyDescent="0.3">
      <c r="B26" s="14"/>
      <c r="C26" s="15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6"/>
  <sheetViews>
    <sheetView zoomScaleNormal="100" workbookViewId="0"/>
  </sheetViews>
  <sheetFormatPr baseColWidth="10" defaultColWidth="11.42578125" defaultRowHeight="15" x14ac:dyDescent="0.25"/>
  <cols>
    <col min="1" max="1" width="15.5703125" style="21" customWidth="1"/>
    <col min="2" max="2" width="20.5703125" style="21" customWidth="1"/>
    <col min="3" max="3" width="45" style="22" customWidth="1"/>
    <col min="4" max="4" width="25.7109375" style="22" customWidth="1"/>
    <col min="5" max="5" width="17.5703125" style="21" customWidth="1"/>
    <col min="6" max="7" width="16" style="21" customWidth="1"/>
    <col min="8" max="8" width="14.7109375" style="21" customWidth="1"/>
    <col min="9" max="9" width="8.28515625" style="21" customWidth="1"/>
    <col min="10" max="10" width="20" style="21" customWidth="1"/>
    <col min="11" max="11" width="21.85546875" style="21" customWidth="1"/>
    <col min="12" max="12" width="18.85546875" style="21" customWidth="1"/>
    <col min="13" max="13" width="19.85546875" style="21" customWidth="1"/>
    <col min="14" max="16384" width="11.42578125" style="21"/>
  </cols>
  <sheetData>
    <row r="1" spans="1:13" ht="21.75" thickBot="1" x14ac:dyDescent="0.4">
      <c r="B1" s="40" t="s">
        <v>28</v>
      </c>
      <c r="C1" s="41" t="s">
        <v>29</v>
      </c>
      <c r="E1" s="18" t="s">
        <v>31</v>
      </c>
      <c r="F1" s="42" t="s">
        <v>26</v>
      </c>
      <c r="G1" s="113" t="s">
        <v>49</v>
      </c>
      <c r="H1" s="114">
        <v>44064</v>
      </c>
      <c r="J1" s="93" t="s">
        <v>59</v>
      </c>
      <c r="K1" s="96">
        <f>+D6</f>
        <v>100000</v>
      </c>
      <c r="L1" s="94"/>
    </row>
    <row r="2" spans="1:13" ht="21.75" thickBot="1" x14ac:dyDescent="0.4">
      <c r="B2" s="20" t="s">
        <v>18</v>
      </c>
      <c r="C2" s="17" t="s">
        <v>32</v>
      </c>
      <c r="D2" s="18"/>
      <c r="J2" s="95" t="s">
        <v>60</v>
      </c>
      <c r="K2" s="97">
        <v>0.3</v>
      </c>
      <c r="L2" s="102">
        <f>K1*K2</f>
        <v>30000</v>
      </c>
    </row>
    <row r="3" spans="1:13" ht="18.75" x14ac:dyDescent="0.3">
      <c r="B3" s="17" t="s">
        <v>19</v>
      </c>
      <c r="C3" s="17" t="s">
        <v>22</v>
      </c>
      <c r="D3" s="19" t="s">
        <v>30</v>
      </c>
      <c r="E3" s="19"/>
    </row>
    <row r="4" spans="1:13" ht="19.5" thickBot="1" x14ac:dyDescent="0.35">
      <c r="B4" s="17" t="s">
        <v>20</v>
      </c>
      <c r="C4" s="20" t="s">
        <v>27</v>
      </c>
      <c r="D4" s="19"/>
      <c r="E4" s="19"/>
      <c r="K4" s="22" t="s">
        <v>35</v>
      </c>
    </row>
    <row r="5" spans="1:13" ht="21.75" thickBot="1" x14ac:dyDescent="0.4">
      <c r="C5" s="83" t="s">
        <v>21</v>
      </c>
      <c r="D5" s="84" t="s">
        <v>34</v>
      </c>
      <c r="E5" s="84"/>
      <c r="F5" s="85"/>
      <c r="I5" s="21" t="s">
        <v>53</v>
      </c>
      <c r="J5" s="92" t="s">
        <v>0</v>
      </c>
      <c r="K5" s="79" t="s">
        <v>44</v>
      </c>
      <c r="L5" s="73" t="s">
        <v>46</v>
      </c>
    </row>
    <row r="6" spans="1:13" ht="36.75" thickBot="1" x14ac:dyDescent="0.6">
      <c r="B6" s="88" t="s">
        <v>57</v>
      </c>
      <c r="C6" s="141" t="s">
        <v>65</v>
      </c>
      <c r="D6" s="87">
        <v>100000</v>
      </c>
      <c r="E6" s="89" t="s">
        <v>58</v>
      </c>
      <c r="F6" s="86"/>
      <c r="G6" s="90"/>
      <c r="I6" s="22">
        <v>1</v>
      </c>
      <c r="J6" s="104">
        <f>+C10</f>
        <v>500000</v>
      </c>
      <c r="K6" s="106"/>
      <c r="L6" s="110"/>
      <c r="M6" s="23">
        <f>SUM(L6:L10)</f>
        <v>0</v>
      </c>
    </row>
    <row r="7" spans="1:13" ht="19.5" thickBot="1" x14ac:dyDescent="0.35">
      <c r="C7" s="24" t="s">
        <v>52</v>
      </c>
      <c r="D7" s="25"/>
      <c r="E7" s="24"/>
      <c r="F7" s="25"/>
      <c r="G7" s="23"/>
      <c r="H7" s="23"/>
      <c r="I7" s="22">
        <v>2</v>
      </c>
      <c r="J7" s="103">
        <f>+D10</f>
        <v>600000</v>
      </c>
      <c r="K7" s="79"/>
      <c r="L7" s="111"/>
    </row>
    <row r="8" spans="1:13" ht="19.5" thickBot="1" x14ac:dyDescent="0.35">
      <c r="A8" s="22"/>
      <c r="C8" s="26"/>
      <c r="D8" s="27"/>
      <c r="E8" s="38" t="s">
        <v>9</v>
      </c>
      <c r="F8" s="39">
        <v>320500</v>
      </c>
      <c r="G8" s="28"/>
      <c r="H8" s="29" t="s">
        <v>11</v>
      </c>
      <c r="I8" s="22">
        <v>3</v>
      </c>
      <c r="J8" s="104">
        <f>+E10</f>
        <v>760000</v>
      </c>
      <c r="K8" s="22"/>
      <c r="L8" s="104"/>
    </row>
    <row r="9" spans="1:13" ht="19.5" thickBot="1" x14ac:dyDescent="0.35">
      <c r="B9" s="1" t="s">
        <v>2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9"/>
      <c r="I9" s="22">
        <v>4</v>
      </c>
      <c r="J9" s="103">
        <f>+F10</f>
        <v>678000</v>
      </c>
      <c r="K9" s="79"/>
      <c r="L9" s="103"/>
    </row>
    <row r="10" spans="1:13" ht="19.5" thickBot="1" x14ac:dyDescent="0.35">
      <c r="B10" s="3" t="s">
        <v>0</v>
      </c>
      <c r="C10" s="4">
        <v>500000</v>
      </c>
      <c r="D10" s="4">
        <v>600000</v>
      </c>
      <c r="E10" s="4">
        <v>760000</v>
      </c>
      <c r="F10" s="4">
        <v>678000</v>
      </c>
      <c r="G10" s="4">
        <v>768000</v>
      </c>
      <c r="H10" s="29"/>
      <c r="I10" s="70">
        <v>5</v>
      </c>
      <c r="J10" s="104">
        <f>+G10</f>
        <v>768000</v>
      </c>
      <c r="K10" s="75"/>
      <c r="L10" s="104"/>
    </row>
    <row r="11" spans="1:13" ht="19.5" thickBot="1" x14ac:dyDescent="0.35">
      <c r="B11" s="5" t="s">
        <v>50</v>
      </c>
      <c r="C11" s="6">
        <f>C10*0.0077777*10</f>
        <v>38888.5</v>
      </c>
      <c r="D11" s="6">
        <f t="shared" ref="D11:G11" si="0">D10*0.0077777*10</f>
        <v>46666.2</v>
      </c>
      <c r="E11" s="6">
        <f t="shared" si="0"/>
        <v>59110.520000000004</v>
      </c>
      <c r="F11" s="6">
        <f t="shared" si="0"/>
        <v>52732.805999999997</v>
      </c>
      <c r="G11" s="6">
        <f t="shared" si="0"/>
        <v>59732.736000000004</v>
      </c>
      <c r="H11" s="29" t="s">
        <v>7</v>
      </c>
      <c r="I11" s="62" t="s">
        <v>45</v>
      </c>
      <c r="J11" s="103">
        <f>SUM(J6:J10)</f>
        <v>3306000</v>
      </c>
      <c r="K11" s="63"/>
      <c r="L11" s="112"/>
      <c r="M11" s="101"/>
    </row>
    <row r="12" spans="1:13" ht="15.75" thickBot="1" x14ac:dyDescent="0.3">
      <c r="A12" s="25"/>
      <c r="B12" s="5" t="s">
        <v>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9"/>
    </row>
    <row r="13" spans="1:13" ht="15.75" thickBot="1" x14ac:dyDescent="0.3">
      <c r="A13" s="25"/>
      <c r="B13" s="5" t="s">
        <v>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29"/>
    </row>
    <row r="14" spans="1:13" ht="27" thickBot="1" x14ac:dyDescent="0.45">
      <c r="A14" s="25"/>
      <c r="B14" s="142" t="s">
        <v>23</v>
      </c>
      <c r="C14" s="143">
        <f>+L6</f>
        <v>0</v>
      </c>
      <c r="D14" s="143">
        <f>+L7</f>
        <v>0</v>
      </c>
      <c r="E14" s="143">
        <f>+L8</f>
        <v>0</v>
      </c>
      <c r="F14" s="143">
        <f>+L9</f>
        <v>0</v>
      </c>
      <c r="G14" s="143">
        <f>+L10</f>
        <v>0</v>
      </c>
      <c r="H14" s="29" t="s">
        <v>7</v>
      </c>
      <c r="J14" s="105" t="s">
        <v>61</v>
      </c>
    </row>
    <row r="15" spans="1:13" ht="15.75" thickBot="1" x14ac:dyDescent="0.3">
      <c r="A15" s="25"/>
      <c r="B15" s="80" t="s">
        <v>13</v>
      </c>
      <c r="C15" s="81">
        <f>SUM(C10:C14)</f>
        <v>538888.5</v>
      </c>
      <c r="D15" s="81">
        <f t="shared" ref="D15:G15" si="1">SUM(D10:D14)</f>
        <v>646666.19999999995</v>
      </c>
      <c r="E15" s="81">
        <f t="shared" si="1"/>
        <v>819110.52</v>
      </c>
      <c r="F15" s="81">
        <f t="shared" si="1"/>
        <v>730732.80599999998</v>
      </c>
      <c r="G15" s="81">
        <f t="shared" si="1"/>
        <v>827732.73600000003</v>
      </c>
      <c r="H15" s="29"/>
      <c r="J15" s="21" t="s">
        <v>46</v>
      </c>
      <c r="K15" s="21" t="s">
        <v>0</v>
      </c>
      <c r="L15" s="106" t="s">
        <v>44</v>
      </c>
    </row>
    <row r="16" spans="1:13" x14ac:dyDescent="0.25">
      <c r="A16" s="25"/>
      <c r="B16" s="9" t="s">
        <v>1</v>
      </c>
      <c r="C16" s="10">
        <v>10000</v>
      </c>
      <c r="D16" s="10">
        <v>10000</v>
      </c>
      <c r="E16" s="10">
        <v>10000</v>
      </c>
      <c r="F16" s="10">
        <v>10000</v>
      </c>
      <c r="G16" s="10">
        <v>10000</v>
      </c>
      <c r="H16" s="29"/>
      <c r="J16" s="25">
        <f>+M11</f>
        <v>0</v>
      </c>
      <c r="K16" s="25">
        <f>+J11</f>
        <v>3306000</v>
      </c>
      <c r="L16" s="107">
        <f>J16/K16</f>
        <v>0</v>
      </c>
    </row>
    <row r="17" spans="1:12" ht="15.75" thickBot="1" x14ac:dyDescent="0.3">
      <c r="A17" s="25"/>
      <c r="B17" s="11" t="s">
        <v>10</v>
      </c>
      <c r="C17" s="10">
        <v>12000</v>
      </c>
      <c r="D17" s="10">
        <v>12000</v>
      </c>
      <c r="E17" s="10">
        <v>12000</v>
      </c>
      <c r="F17" s="10">
        <v>12000</v>
      </c>
      <c r="G17" s="10">
        <v>12000</v>
      </c>
      <c r="H17" s="29"/>
    </row>
    <row r="18" spans="1:12" ht="15.75" thickBot="1" x14ac:dyDescent="0.3">
      <c r="B18" s="80" t="s">
        <v>14</v>
      </c>
      <c r="C18" s="81">
        <f>+C17+C16</f>
        <v>22000</v>
      </c>
      <c r="D18" s="81">
        <f t="shared" ref="D18:G18" si="2">+D17+D16</f>
        <v>22000</v>
      </c>
      <c r="E18" s="81">
        <f t="shared" si="2"/>
        <v>22000</v>
      </c>
      <c r="F18" s="81">
        <f t="shared" si="2"/>
        <v>22000</v>
      </c>
      <c r="G18" s="81">
        <f t="shared" si="2"/>
        <v>22000</v>
      </c>
      <c r="H18" s="29"/>
    </row>
    <row r="19" spans="1:12" ht="15.75" thickBot="1" x14ac:dyDescent="0.3">
      <c r="B19" s="80" t="s">
        <v>3</v>
      </c>
      <c r="C19" s="8">
        <f>+C15+C18</f>
        <v>560888.5</v>
      </c>
      <c r="D19" s="8">
        <f t="shared" ref="D19:G19" si="3">+D15+D18</f>
        <v>668666.19999999995</v>
      </c>
      <c r="E19" s="8">
        <f t="shared" si="3"/>
        <v>841110.52</v>
      </c>
      <c r="F19" s="8">
        <f t="shared" si="3"/>
        <v>752732.80599999998</v>
      </c>
      <c r="G19" s="8">
        <f t="shared" si="3"/>
        <v>849732.73600000003</v>
      </c>
      <c r="H19" s="29" t="s">
        <v>7</v>
      </c>
      <c r="K19" s="24"/>
      <c r="L19" s="100"/>
    </row>
    <row r="20" spans="1:12" ht="15.75" thickBot="1" x14ac:dyDescent="0.3">
      <c r="B20" s="30" t="s">
        <v>24</v>
      </c>
      <c r="C20" s="31">
        <f>C15*11.44%</f>
        <v>61648.844400000002</v>
      </c>
      <c r="D20" s="31">
        <f t="shared" ref="D20:G20" si="4">D15*11.44%</f>
        <v>73978.61327999999</v>
      </c>
      <c r="E20" s="31">
        <f t="shared" si="4"/>
        <v>93706.243488000007</v>
      </c>
      <c r="F20" s="31">
        <f t="shared" si="4"/>
        <v>83595.833006400004</v>
      </c>
      <c r="G20" s="31">
        <f t="shared" si="4"/>
        <v>94692.624998400002</v>
      </c>
      <c r="H20" s="29" t="s">
        <v>7</v>
      </c>
      <c r="J20" s="23"/>
      <c r="K20" s="24"/>
      <c r="L20" s="99"/>
    </row>
    <row r="21" spans="1:12" ht="15.75" thickBot="1" x14ac:dyDescent="0.3">
      <c r="B21" s="32" t="s">
        <v>4</v>
      </c>
      <c r="C21" s="33">
        <f>C15*7%</f>
        <v>37722.195000000007</v>
      </c>
      <c r="D21" s="33">
        <f t="shared" ref="D21:G21" si="5">D15*7%</f>
        <v>45266.633999999998</v>
      </c>
      <c r="E21" s="33">
        <f t="shared" si="5"/>
        <v>57337.736400000009</v>
      </c>
      <c r="F21" s="33">
        <f t="shared" si="5"/>
        <v>51151.296420000006</v>
      </c>
      <c r="G21" s="33">
        <f t="shared" si="5"/>
        <v>57941.291520000006</v>
      </c>
      <c r="H21" s="29" t="s">
        <v>7</v>
      </c>
    </row>
    <row r="22" spans="1:12" ht="15.75" thickBot="1" x14ac:dyDescent="0.3">
      <c r="B22" s="34" t="s">
        <v>5</v>
      </c>
      <c r="C22" s="35">
        <f>C15*0.6%</f>
        <v>3233.3310000000001</v>
      </c>
      <c r="D22" s="35">
        <f t="shared" ref="D22:G22" si="6">D15*0.6%</f>
        <v>3879.9971999999998</v>
      </c>
      <c r="E22" s="35">
        <f t="shared" si="6"/>
        <v>4914.6631200000002</v>
      </c>
      <c r="F22" s="35">
        <f t="shared" si="6"/>
        <v>4384.3968359999999</v>
      </c>
      <c r="G22" s="35">
        <f t="shared" si="6"/>
        <v>4966.3964160000005</v>
      </c>
      <c r="H22" s="29" t="s">
        <v>7</v>
      </c>
      <c r="J22" s="58"/>
      <c r="K22" s="59"/>
      <c r="L22" s="59"/>
    </row>
    <row r="23" spans="1:12" ht="15.75" thickBot="1" x14ac:dyDescent="0.3">
      <c r="B23" s="30" t="s">
        <v>15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9"/>
    </row>
    <row r="24" spans="1:12" ht="15.75" thickBot="1" x14ac:dyDescent="0.3">
      <c r="B24" s="13" t="s">
        <v>16</v>
      </c>
      <c r="C24" s="12">
        <f>+C20+C21+C22+C23</f>
        <v>102604.37040000001</v>
      </c>
      <c r="D24" s="12">
        <f t="shared" ref="D24:G24" si="7">+D20+D21+D22+D23</f>
        <v>123125.24447999998</v>
      </c>
      <c r="E24" s="12">
        <f t="shared" si="7"/>
        <v>155958.64300800001</v>
      </c>
      <c r="F24" s="12">
        <f t="shared" si="7"/>
        <v>139131.5262624</v>
      </c>
      <c r="G24" s="12">
        <f t="shared" si="7"/>
        <v>157600.31293440002</v>
      </c>
      <c r="H24" s="29"/>
    </row>
    <row r="25" spans="1:12" ht="15.75" thickBot="1" x14ac:dyDescent="0.3">
      <c r="B25" s="82" t="s">
        <v>17</v>
      </c>
      <c r="C25" s="8">
        <f>+C19-C24</f>
        <v>458284.12959999999</v>
      </c>
      <c r="D25" s="8">
        <f t="shared" ref="D25:G25" si="8">+D19-D24</f>
        <v>545540.95551999996</v>
      </c>
      <c r="E25" s="8">
        <f t="shared" si="8"/>
        <v>685151.87699200003</v>
      </c>
      <c r="F25" s="8">
        <f t="shared" si="8"/>
        <v>613601.27973760001</v>
      </c>
      <c r="G25" s="8">
        <f t="shared" si="8"/>
        <v>692132.42306559999</v>
      </c>
      <c r="H25" s="36" t="s">
        <v>7</v>
      </c>
      <c r="J25" s="25"/>
      <c r="K25" s="25"/>
      <c r="L25" s="22"/>
    </row>
    <row r="26" spans="1:12" ht="15.75" thickBot="1" x14ac:dyDescent="0.3">
      <c r="B26" s="14"/>
      <c r="C26" s="15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6"/>
  <sheetViews>
    <sheetView zoomScaleNormal="100" workbookViewId="0"/>
  </sheetViews>
  <sheetFormatPr baseColWidth="10" defaultColWidth="11.42578125" defaultRowHeight="15" x14ac:dyDescent="0.25"/>
  <cols>
    <col min="1" max="1" width="15.5703125" style="21" customWidth="1"/>
    <col min="2" max="2" width="20.5703125" style="21" customWidth="1"/>
    <col min="3" max="3" width="24.5703125" style="22" customWidth="1"/>
    <col min="4" max="4" width="25.7109375" style="22" customWidth="1"/>
    <col min="5" max="5" width="17.5703125" style="21" customWidth="1"/>
    <col min="6" max="7" width="16" style="21" customWidth="1"/>
    <col min="8" max="8" width="14.7109375" style="21" customWidth="1"/>
    <col min="9" max="9" width="8.28515625" style="21" customWidth="1"/>
    <col min="10" max="10" width="20" style="21" customWidth="1"/>
    <col min="11" max="11" width="21.85546875" style="21" customWidth="1"/>
    <col min="12" max="12" width="18.85546875" style="21" customWidth="1"/>
    <col min="13" max="13" width="19.85546875" style="21" customWidth="1"/>
    <col min="14" max="16384" width="11.42578125" style="21"/>
  </cols>
  <sheetData>
    <row r="1" spans="1:13" ht="21.75" thickBot="1" x14ac:dyDescent="0.4">
      <c r="B1" s="40" t="s">
        <v>28</v>
      </c>
      <c r="C1" s="41" t="s">
        <v>29</v>
      </c>
      <c r="E1" s="18" t="s">
        <v>31</v>
      </c>
      <c r="F1" s="42" t="s">
        <v>26</v>
      </c>
      <c r="G1" s="113" t="s">
        <v>49</v>
      </c>
      <c r="H1" s="114">
        <v>44064</v>
      </c>
      <c r="J1" s="93" t="s">
        <v>59</v>
      </c>
      <c r="K1" s="96">
        <f>+D6</f>
        <v>100000</v>
      </c>
      <c r="L1" s="94"/>
    </row>
    <row r="2" spans="1:13" ht="21.75" thickBot="1" x14ac:dyDescent="0.4">
      <c r="B2" s="20" t="s">
        <v>18</v>
      </c>
      <c r="C2" s="17" t="s">
        <v>32</v>
      </c>
      <c r="D2" s="18"/>
      <c r="J2" s="95" t="s">
        <v>60</v>
      </c>
      <c r="K2" s="97">
        <v>0.3</v>
      </c>
      <c r="L2" s="102">
        <f>K1*K2</f>
        <v>30000</v>
      </c>
    </row>
    <row r="3" spans="1:13" ht="18.75" x14ac:dyDescent="0.3">
      <c r="B3" s="17" t="s">
        <v>19</v>
      </c>
      <c r="C3" s="17" t="s">
        <v>22</v>
      </c>
      <c r="D3" s="19" t="s">
        <v>30</v>
      </c>
      <c r="E3" s="19"/>
    </row>
    <row r="4" spans="1:13" ht="19.5" thickBot="1" x14ac:dyDescent="0.35">
      <c r="B4" s="17" t="s">
        <v>20</v>
      </c>
      <c r="C4" s="20" t="s">
        <v>27</v>
      </c>
      <c r="D4" s="19"/>
      <c r="E4" s="19"/>
      <c r="K4" s="22" t="s">
        <v>35</v>
      </c>
    </row>
    <row r="5" spans="1:13" ht="21.75" thickBot="1" x14ac:dyDescent="0.4">
      <c r="C5" s="83" t="s">
        <v>21</v>
      </c>
      <c r="D5" s="84" t="s">
        <v>34</v>
      </c>
      <c r="E5" s="84"/>
      <c r="F5" s="85"/>
      <c r="I5" s="21" t="s">
        <v>53</v>
      </c>
      <c r="J5" s="92" t="s">
        <v>0</v>
      </c>
      <c r="K5" s="79" t="s">
        <v>44</v>
      </c>
      <c r="L5" s="73" t="s">
        <v>46</v>
      </c>
    </row>
    <row r="6" spans="1:13" ht="36.75" thickBot="1" x14ac:dyDescent="0.6">
      <c r="B6" s="88" t="s">
        <v>57</v>
      </c>
      <c r="C6" s="140" t="s">
        <v>56</v>
      </c>
      <c r="D6" s="87">
        <v>100000</v>
      </c>
      <c r="E6" s="89" t="s">
        <v>58</v>
      </c>
      <c r="F6" s="86"/>
      <c r="G6" s="90"/>
      <c r="I6" s="22">
        <v>1</v>
      </c>
      <c r="J6" s="104">
        <f>+C10</f>
        <v>500000</v>
      </c>
      <c r="K6" s="106">
        <f>+L16</f>
        <v>9.0744101633393835E-3</v>
      </c>
      <c r="L6" s="110">
        <f>J6*K6</f>
        <v>4537.2050816696919</v>
      </c>
      <c r="M6" s="23">
        <f>SUM(L6:L10)</f>
        <v>30000</v>
      </c>
    </row>
    <row r="7" spans="1:13" ht="19.5" thickBot="1" x14ac:dyDescent="0.35">
      <c r="C7" s="24" t="s">
        <v>52</v>
      </c>
      <c r="D7" s="25"/>
      <c r="E7" s="24"/>
      <c r="F7" s="25"/>
      <c r="G7" s="23"/>
      <c r="H7" s="23"/>
      <c r="I7" s="22">
        <v>2</v>
      </c>
      <c r="J7" s="103">
        <f>+D10</f>
        <v>600000</v>
      </c>
      <c r="K7" s="79">
        <f>+K6</f>
        <v>9.0744101633393835E-3</v>
      </c>
      <c r="L7" s="111">
        <f>J7*K7</f>
        <v>5444.64609800363</v>
      </c>
    </row>
    <row r="8" spans="1:13" ht="19.5" thickBot="1" x14ac:dyDescent="0.35">
      <c r="A8" s="22"/>
      <c r="C8" s="26"/>
      <c r="D8" s="27"/>
      <c r="E8" s="38" t="s">
        <v>9</v>
      </c>
      <c r="F8" s="39">
        <v>320500</v>
      </c>
      <c r="G8" s="28"/>
      <c r="H8" s="29" t="s">
        <v>11</v>
      </c>
      <c r="I8" s="22">
        <v>3</v>
      </c>
      <c r="J8" s="104">
        <f>+E10</f>
        <v>760000</v>
      </c>
      <c r="K8" s="22">
        <f>+K7</f>
        <v>9.0744101633393835E-3</v>
      </c>
      <c r="L8" s="104">
        <f>J8*K8</f>
        <v>6896.5517241379312</v>
      </c>
    </row>
    <row r="9" spans="1:13" ht="19.5" thickBot="1" x14ac:dyDescent="0.35">
      <c r="B9" s="1" t="s">
        <v>2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9"/>
      <c r="I9" s="22">
        <v>4</v>
      </c>
      <c r="J9" s="103">
        <f>+F10</f>
        <v>678000</v>
      </c>
      <c r="K9" s="79">
        <f>+K8</f>
        <v>9.0744101633393835E-3</v>
      </c>
      <c r="L9" s="103">
        <f>J9*K9</f>
        <v>6152.4500907441015</v>
      </c>
    </row>
    <row r="10" spans="1:13" ht="19.5" thickBot="1" x14ac:dyDescent="0.35">
      <c r="B10" s="3" t="s">
        <v>0</v>
      </c>
      <c r="C10" s="4">
        <v>500000</v>
      </c>
      <c r="D10" s="4">
        <v>600000</v>
      </c>
      <c r="E10" s="4">
        <v>760000</v>
      </c>
      <c r="F10" s="4">
        <v>678000</v>
      </c>
      <c r="G10" s="4">
        <v>768000</v>
      </c>
      <c r="H10" s="29"/>
      <c r="I10" s="70">
        <v>5</v>
      </c>
      <c r="J10" s="104">
        <f>+G10</f>
        <v>768000</v>
      </c>
      <c r="K10" s="75">
        <f>+K9</f>
        <v>9.0744101633393835E-3</v>
      </c>
      <c r="L10" s="104">
        <f>J10*K10</f>
        <v>6969.1470054446463</v>
      </c>
    </row>
    <row r="11" spans="1:13" ht="19.5" thickBot="1" x14ac:dyDescent="0.35">
      <c r="B11" s="5" t="s">
        <v>50</v>
      </c>
      <c r="C11" s="6">
        <f>C10*0.0077777*10</f>
        <v>38888.5</v>
      </c>
      <c r="D11" s="6">
        <f t="shared" ref="D11:G11" si="0">D10*0.0077777*10</f>
        <v>46666.2</v>
      </c>
      <c r="E11" s="6">
        <f t="shared" si="0"/>
        <v>59110.520000000004</v>
      </c>
      <c r="F11" s="6">
        <f t="shared" si="0"/>
        <v>52732.805999999997</v>
      </c>
      <c r="G11" s="6">
        <f t="shared" si="0"/>
        <v>59732.736000000004</v>
      </c>
      <c r="H11" s="29" t="s">
        <v>7</v>
      </c>
      <c r="I11" s="62" t="s">
        <v>45</v>
      </c>
      <c r="J11" s="103">
        <f>SUM(J6:J10)</f>
        <v>3306000</v>
      </c>
      <c r="K11" s="63"/>
      <c r="L11" s="112">
        <f>SUM(L6:L10)</f>
        <v>30000</v>
      </c>
      <c r="M11" s="101">
        <f>+L2</f>
        <v>30000</v>
      </c>
    </row>
    <row r="12" spans="1:13" ht="15.75" thickBot="1" x14ac:dyDescent="0.3">
      <c r="A12" s="25"/>
      <c r="B12" s="5" t="s">
        <v>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9"/>
    </row>
    <row r="13" spans="1:13" ht="15.75" thickBot="1" x14ac:dyDescent="0.3">
      <c r="A13" s="25"/>
      <c r="B13" s="5" t="s">
        <v>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29"/>
    </row>
    <row r="14" spans="1:13" ht="27" thickBot="1" x14ac:dyDescent="0.45">
      <c r="A14" s="25"/>
      <c r="B14" s="60" t="s">
        <v>23</v>
      </c>
      <c r="C14" s="109">
        <f>+L6</f>
        <v>4537.2050816696919</v>
      </c>
      <c r="D14" s="61">
        <f>+L7</f>
        <v>5444.64609800363</v>
      </c>
      <c r="E14" s="61">
        <f>+L8</f>
        <v>6896.5517241379312</v>
      </c>
      <c r="F14" s="61">
        <f>+L9</f>
        <v>6152.4500907441015</v>
      </c>
      <c r="G14" s="61">
        <f>+L10</f>
        <v>6969.1470054446463</v>
      </c>
      <c r="H14" s="29" t="s">
        <v>7</v>
      </c>
      <c r="J14" s="105" t="s">
        <v>61</v>
      </c>
    </row>
    <row r="15" spans="1:13" ht="15.75" thickBot="1" x14ac:dyDescent="0.3">
      <c r="A15" s="25"/>
      <c r="B15" s="80" t="s">
        <v>13</v>
      </c>
      <c r="C15" s="81">
        <f>SUM(C10:C14)</f>
        <v>543425.70508166973</v>
      </c>
      <c r="D15" s="81">
        <f t="shared" ref="D15:G15" si="1">SUM(D10:D14)</f>
        <v>652110.84609800356</v>
      </c>
      <c r="E15" s="81">
        <f t="shared" si="1"/>
        <v>826007.07172413799</v>
      </c>
      <c r="F15" s="81">
        <f t="shared" si="1"/>
        <v>736885.25609074405</v>
      </c>
      <c r="G15" s="81">
        <f t="shared" si="1"/>
        <v>834701.88300544466</v>
      </c>
      <c r="H15" s="29"/>
      <c r="J15" s="21" t="s">
        <v>46</v>
      </c>
      <c r="K15" s="21" t="s">
        <v>0</v>
      </c>
      <c r="L15" s="106" t="s">
        <v>44</v>
      </c>
    </row>
    <row r="16" spans="1:13" x14ac:dyDescent="0.25">
      <c r="A16" s="25"/>
      <c r="B16" s="9" t="s">
        <v>1</v>
      </c>
      <c r="C16" s="10">
        <v>10000</v>
      </c>
      <c r="D16" s="10">
        <v>10000</v>
      </c>
      <c r="E16" s="10">
        <v>10000</v>
      </c>
      <c r="F16" s="10">
        <v>10000</v>
      </c>
      <c r="G16" s="10">
        <v>10000</v>
      </c>
      <c r="H16" s="29"/>
      <c r="J16" s="25">
        <f>+M11</f>
        <v>30000</v>
      </c>
      <c r="K16" s="25">
        <f>+J11</f>
        <v>3306000</v>
      </c>
      <c r="L16" s="107">
        <f>J16/K16</f>
        <v>9.0744101633393835E-3</v>
      </c>
    </row>
    <row r="17" spans="1:12" ht="15.75" thickBot="1" x14ac:dyDescent="0.3">
      <c r="A17" s="25"/>
      <c r="B17" s="11" t="s">
        <v>10</v>
      </c>
      <c r="C17" s="10">
        <v>12000</v>
      </c>
      <c r="D17" s="10">
        <v>12000</v>
      </c>
      <c r="E17" s="10">
        <v>12000</v>
      </c>
      <c r="F17" s="10">
        <v>12000</v>
      </c>
      <c r="G17" s="10">
        <v>12000</v>
      </c>
      <c r="H17" s="29"/>
    </row>
    <row r="18" spans="1:12" ht="15.75" thickBot="1" x14ac:dyDescent="0.3">
      <c r="B18" s="80" t="s">
        <v>14</v>
      </c>
      <c r="C18" s="81">
        <f>+C17+C16</f>
        <v>22000</v>
      </c>
      <c r="D18" s="81">
        <f t="shared" ref="D18:G18" si="2">+D17+D16</f>
        <v>22000</v>
      </c>
      <c r="E18" s="81">
        <f t="shared" si="2"/>
        <v>22000</v>
      </c>
      <c r="F18" s="81">
        <f t="shared" si="2"/>
        <v>22000</v>
      </c>
      <c r="G18" s="81">
        <f t="shared" si="2"/>
        <v>22000</v>
      </c>
      <c r="H18" s="29"/>
    </row>
    <row r="19" spans="1:12" ht="15.75" thickBot="1" x14ac:dyDescent="0.3">
      <c r="B19" s="80" t="s">
        <v>3</v>
      </c>
      <c r="C19" s="8">
        <f>+C15+C18</f>
        <v>565425.70508166973</v>
      </c>
      <c r="D19" s="8">
        <f t="shared" ref="D19:G19" si="3">+D15+D18</f>
        <v>674110.84609800356</v>
      </c>
      <c r="E19" s="8">
        <f t="shared" si="3"/>
        <v>848007.07172413799</v>
      </c>
      <c r="F19" s="8">
        <f t="shared" si="3"/>
        <v>758885.25609074405</v>
      </c>
      <c r="G19" s="8">
        <f t="shared" si="3"/>
        <v>856701.88300544466</v>
      </c>
      <c r="H19" s="29" t="s">
        <v>7</v>
      </c>
      <c r="K19" s="24"/>
      <c r="L19" s="100"/>
    </row>
    <row r="20" spans="1:12" ht="15.75" thickBot="1" x14ac:dyDescent="0.3">
      <c r="B20" s="30" t="s">
        <v>24</v>
      </c>
      <c r="C20" s="31">
        <f>C15*11.44%</f>
        <v>62167.900661343017</v>
      </c>
      <c r="D20" s="31">
        <f t="shared" ref="D20:G20" si="4">D15*11.44%</f>
        <v>74601.480793611612</v>
      </c>
      <c r="E20" s="31">
        <f t="shared" si="4"/>
        <v>94495.209005241384</v>
      </c>
      <c r="F20" s="31">
        <f t="shared" si="4"/>
        <v>84299.673296781126</v>
      </c>
      <c r="G20" s="31">
        <f t="shared" si="4"/>
        <v>95489.895415822873</v>
      </c>
      <c r="H20" s="29" t="s">
        <v>7</v>
      </c>
      <c r="J20" s="23"/>
      <c r="K20" s="24"/>
      <c r="L20" s="99"/>
    </row>
    <row r="21" spans="1:12" ht="15.75" thickBot="1" x14ac:dyDescent="0.3">
      <c r="B21" s="32" t="s">
        <v>4</v>
      </c>
      <c r="C21" s="33">
        <f>C15*7%</f>
        <v>38039.799355716881</v>
      </c>
      <c r="D21" s="33">
        <f t="shared" ref="D21:G21" si="5">D15*7%</f>
        <v>45647.759226860253</v>
      </c>
      <c r="E21" s="33">
        <f t="shared" si="5"/>
        <v>57820.495020689668</v>
      </c>
      <c r="F21" s="33">
        <f t="shared" si="5"/>
        <v>51581.967926352088</v>
      </c>
      <c r="G21" s="33">
        <f t="shared" si="5"/>
        <v>58429.131810381128</v>
      </c>
      <c r="H21" s="29" t="s">
        <v>7</v>
      </c>
    </row>
    <row r="22" spans="1:12" ht="15.75" thickBot="1" x14ac:dyDescent="0.3">
      <c r="B22" s="34" t="s">
        <v>5</v>
      </c>
      <c r="C22" s="35">
        <f>C15*0.6%</f>
        <v>3260.5542304900187</v>
      </c>
      <c r="D22" s="35">
        <f t="shared" ref="D22:G22" si="6">D15*0.6%</f>
        <v>3912.6650765880213</v>
      </c>
      <c r="E22" s="35">
        <f t="shared" si="6"/>
        <v>4956.0424303448281</v>
      </c>
      <c r="F22" s="35">
        <f t="shared" si="6"/>
        <v>4421.3115365444646</v>
      </c>
      <c r="G22" s="35">
        <f t="shared" si="6"/>
        <v>5008.2112980326683</v>
      </c>
      <c r="H22" s="29" t="s">
        <v>7</v>
      </c>
      <c r="J22" s="58"/>
      <c r="K22" s="59"/>
      <c r="L22" s="59"/>
    </row>
    <row r="23" spans="1:12" ht="15.75" thickBot="1" x14ac:dyDescent="0.3">
      <c r="B23" s="30" t="s">
        <v>15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9"/>
    </row>
    <row r="24" spans="1:12" ht="15.75" thickBot="1" x14ac:dyDescent="0.3">
      <c r="B24" s="13" t="s">
        <v>16</v>
      </c>
      <c r="C24" s="12">
        <f>+C20+C21+C22+C23</f>
        <v>103468.25424754991</v>
      </c>
      <c r="D24" s="12">
        <f t="shared" ref="D24:G24" si="7">+D20+D21+D22+D23</f>
        <v>124161.90509705988</v>
      </c>
      <c r="E24" s="12">
        <f t="shared" si="7"/>
        <v>157271.74645627587</v>
      </c>
      <c r="F24" s="12">
        <f t="shared" si="7"/>
        <v>140302.95275967769</v>
      </c>
      <c r="G24" s="12">
        <f t="shared" si="7"/>
        <v>158927.23852423666</v>
      </c>
      <c r="H24" s="29"/>
    </row>
    <row r="25" spans="1:12" ht="15.75" thickBot="1" x14ac:dyDescent="0.3">
      <c r="B25" s="82" t="s">
        <v>17</v>
      </c>
      <c r="C25" s="8">
        <f>+C19-C24</f>
        <v>461957.45083411981</v>
      </c>
      <c r="D25" s="8">
        <f t="shared" ref="D25:G25" si="8">+D19-D24</f>
        <v>549948.94100094365</v>
      </c>
      <c r="E25" s="8">
        <f t="shared" si="8"/>
        <v>690735.32526786206</v>
      </c>
      <c r="F25" s="8">
        <f t="shared" si="8"/>
        <v>618582.30333106639</v>
      </c>
      <c r="G25" s="8">
        <f t="shared" si="8"/>
        <v>697774.64448120794</v>
      </c>
      <c r="H25" s="36" t="s">
        <v>7</v>
      </c>
      <c r="J25" s="25"/>
      <c r="K25" s="25"/>
      <c r="L25" s="22"/>
    </row>
    <row r="26" spans="1:12" ht="15.75" thickBot="1" x14ac:dyDescent="0.3">
      <c r="B26" s="14"/>
      <c r="C26" s="15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6"/>
  <sheetViews>
    <sheetView topLeftCell="A20" zoomScaleNormal="100" workbookViewId="0">
      <selection activeCell="A30" sqref="A30"/>
    </sheetView>
  </sheetViews>
  <sheetFormatPr baseColWidth="10" defaultColWidth="11.42578125" defaultRowHeight="15" x14ac:dyDescent="0.25"/>
  <cols>
    <col min="1" max="1" width="15.5703125" style="21" customWidth="1"/>
    <col min="2" max="2" width="20.5703125" style="21" customWidth="1"/>
    <col min="3" max="3" width="24.5703125" style="22" customWidth="1"/>
    <col min="4" max="4" width="25.7109375" style="22" customWidth="1"/>
    <col min="5" max="5" width="17.5703125" style="21" customWidth="1"/>
    <col min="6" max="7" width="16" style="21" customWidth="1"/>
    <col min="8" max="8" width="14.7109375" style="21" customWidth="1"/>
    <col min="9" max="9" width="8.28515625" style="21" customWidth="1"/>
    <col min="10" max="10" width="20" style="21" customWidth="1"/>
    <col min="11" max="11" width="21.85546875" style="21" customWidth="1"/>
    <col min="12" max="12" width="18.85546875" style="21" customWidth="1"/>
    <col min="13" max="13" width="19.85546875" style="21" customWidth="1"/>
    <col min="14" max="16384" width="11.42578125" style="21"/>
  </cols>
  <sheetData>
    <row r="1" spans="1:13" ht="21.75" thickBot="1" x14ac:dyDescent="0.4">
      <c r="B1" s="40" t="s">
        <v>28</v>
      </c>
      <c r="C1" s="41" t="s">
        <v>29</v>
      </c>
      <c r="E1" s="18" t="s">
        <v>31</v>
      </c>
      <c r="F1" s="42" t="s">
        <v>26</v>
      </c>
      <c r="G1" s="67" t="s">
        <v>49</v>
      </c>
      <c r="H1" s="66">
        <v>44064</v>
      </c>
      <c r="J1" s="93" t="s">
        <v>59</v>
      </c>
      <c r="K1" s="96">
        <v>400000000</v>
      </c>
      <c r="L1" s="94"/>
    </row>
    <row r="2" spans="1:13" ht="21.75" thickBot="1" x14ac:dyDescent="0.4">
      <c r="B2" s="20" t="s">
        <v>18</v>
      </c>
      <c r="C2" s="17" t="s">
        <v>32</v>
      </c>
      <c r="D2" s="18"/>
      <c r="J2" s="95" t="s">
        <v>60</v>
      </c>
      <c r="K2" s="97">
        <v>0.3</v>
      </c>
      <c r="L2" s="102">
        <f>K1*K2</f>
        <v>120000000</v>
      </c>
    </row>
    <row r="3" spans="1:13" ht="18.75" x14ac:dyDescent="0.3">
      <c r="B3" s="17" t="s">
        <v>19</v>
      </c>
      <c r="C3" s="17" t="s">
        <v>22</v>
      </c>
      <c r="D3" s="19" t="s">
        <v>30</v>
      </c>
      <c r="E3" s="19"/>
    </row>
    <row r="4" spans="1:13" ht="19.5" thickBot="1" x14ac:dyDescent="0.35">
      <c r="B4" s="17" t="s">
        <v>20</v>
      </c>
      <c r="C4" s="20" t="s">
        <v>27</v>
      </c>
      <c r="D4" s="19"/>
      <c r="E4" s="19"/>
      <c r="K4" s="22" t="s">
        <v>35</v>
      </c>
    </row>
    <row r="5" spans="1:13" ht="21.75" thickBot="1" x14ac:dyDescent="0.4">
      <c r="C5" s="83" t="s">
        <v>21</v>
      </c>
      <c r="D5" s="84" t="s">
        <v>34</v>
      </c>
      <c r="E5" s="84"/>
      <c r="F5" s="85"/>
      <c r="I5" s="21" t="s">
        <v>53</v>
      </c>
      <c r="J5" s="92" t="s">
        <v>0</v>
      </c>
      <c r="K5" s="79" t="s">
        <v>44</v>
      </c>
      <c r="L5" s="73" t="s">
        <v>46</v>
      </c>
    </row>
    <row r="6" spans="1:13" ht="36.75" thickBot="1" x14ac:dyDescent="0.6">
      <c r="B6" s="88" t="s">
        <v>57</v>
      </c>
      <c r="C6" s="91" t="s">
        <v>56</v>
      </c>
      <c r="D6" s="87">
        <v>400000000</v>
      </c>
      <c r="E6" s="89" t="s">
        <v>58</v>
      </c>
      <c r="F6" s="86"/>
      <c r="G6" s="90"/>
      <c r="I6" s="22">
        <v>1</v>
      </c>
      <c r="J6" s="104">
        <f>+C10</f>
        <v>500000</v>
      </c>
      <c r="K6" s="106">
        <f>+L16</f>
        <v>36.297640653357533</v>
      </c>
      <c r="L6" s="69">
        <f>J6*K6</f>
        <v>18148820.326678768</v>
      </c>
    </row>
    <row r="7" spans="1:13" ht="19.5" thickBot="1" x14ac:dyDescent="0.35">
      <c r="C7" s="24" t="s">
        <v>52</v>
      </c>
      <c r="D7" s="25"/>
      <c r="E7" s="24"/>
      <c r="F7" s="25"/>
      <c r="G7" s="23"/>
      <c r="H7" s="23"/>
      <c r="I7" s="22">
        <v>2</v>
      </c>
      <c r="J7" s="103">
        <f>+D10</f>
        <v>600000</v>
      </c>
      <c r="K7" s="79">
        <f>+K6</f>
        <v>36.297640653357533</v>
      </c>
      <c r="L7" s="74">
        <f>J7*K7</f>
        <v>21778584.392014518</v>
      </c>
    </row>
    <row r="8" spans="1:13" ht="19.5" thickBot="1" x14ac:dyDescent="0.35">
      <c r="A8" s="22"/>
      <c r="C8" s="26"/>
      <c r="D8" s="27"/>
      <c r="E8" s="38" t="s">
        <v>9</v>
      </c>
      <c r="F8" s="39">
        <v>320500</v>
      </c>
      <c r="G8" s="28"/>
      <c r="H8" s="29" t="s">
        <v>11</v>
      </c>
      <c r="I8" s="22">
        <v>3</v>
      </c>
      <c r="J8" s="104">
        <f>+E10</f>
        <v>760000</v>
      </c>
      <c r="K8" s="22">
        <f>+K7</f>
        <v>36.297640653357533</v>
      </c>
      <c r="L8" s="108">
        <f>J8*K8</f>
        <v>27586206.896551725</v>
      </c>
    </row>
    <row r="9" spans="1:13" ht="19.5" thickBot="1" x14ac:dyDescent="0.35">
      <c r="B9" s="1" t="s">
        <v>2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9"/>
      <c r="I9" s="22">
        <v>4</v>
      </c>
      <c r="J9" s="103">
        <f>+F10</f>
        <v>678000</v>
      </c>
      <c r="K9" s="79">
        <f>+K8</f>
        <v>36.297640653357533</v>
      </c>
      <c r="L9" s="61">
        <f>J9*K9</f>
        <v>24609800.362976406</v>
      </c>
    </row>
    <row r="10" spans="1:13" ht="19.5" thickBot="1" x14ac:dyDescent="0.35">
      <c r="B10" s="3" t="s">
        <v>0</v>
      </c>
      <c r="C10" s="4">
        <v>500000</v>
      </c>
      <c r="D10" s="4">
        <v>600000</v>
      </c>
      <c r="E10" s="4">
        <v>760000</v>
      </c>
      <c r="F10" s="4">
        <v>678000</v>
      </c>
      <c r="G10" s="4">
        <v>768000</v>
      </c>
      <c r="H10" s="29"/>
      <c r="I10" s="70">
        <v>5</v>
      </c>
      <c r="J10" s="104">
        <f>+G10</f>
        <v>768000</v>
      </c>
      <c r="K10" s="75">
        <f>+K9</f>
        <v>36.297640653357533</v>
      </c>
      <c r="L10" s="108">
        <f>J10*K10</f>
        <v>27876588.021778584</v>
      </c>
    </row>
    <row r="11" spans="1:13" ht="19.5" thickBot="1" x14ac:dyDescent="0.35">
      <c r="B11" s="5" t="s">
        <v>50</v>
      </c>
      <c r="C11" s="6">
        <f>C10*0.0077777*10</f>
        <v>38888.5</v>
      </c>
      <c r="D11" s="6">
        <f t="shared" ref="D11:G11" si="0">D10*0.0077777*10</f>
        <v>46666.2</v>
      </c>
      <c r="E11" s="6">
        <f t="shared" si="0"/>
        <v>59110.520000000004</v>
      </c>
      <c r="F11" s="6">
        <f t="shared" si="0"/>
        <v>52732.805999999997</v>
      </c>
      <c r="G11" s="6">
        <f t="shared" si="0"/>
        <v>59732.736000000004</v>
      </c>
      <c r="H11" s="29" t="s">
        <v>7</v>
      </c>
      <c r="I11" s="62" t="s">
        <v>45</v>
      </c>
      <c r="J11" s="103">
        <f>SUM(J6:J10)</f>
        <v>3306000</v>
      </c>
      <c r="K11" s="63"/>
      <c r="L11" s="98">
        <f>SUM(L6:L10)</f>
        <v>120000000</v>
      </c>
      <c r="M11" s="101">
        <f>+L2</f>
        <v>120000000</v>
      </c>
    </row>
    <row r="12" spans="1:13" ht="15.75" thickBot="1" x14ac:dyDescent="0.3">
      <c r="A12" s="25"/>
      <c r="B12" s="5" t="s">
        <v>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9"/>
    </row>
    <row r="13" spans="1:13" ht="15.75" thickBot="1" x14ac:dyDescent="0.3">
      <c r="A13" s="25"/>
      <c r="B13" s="5" t="s">
        <v>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29"/>
    </row>
    <row r="14" spans="1:13" ht="27" thickBot="1" x14ac:dyDescent="0.45">
      <c r="A14" s="25"/>
      <c r="B14" s="60" t="s">
        <v>23</v>
      </c>
      <c r="C14" s="109">
        <f>+L6</f>
        <v>18148820.326678768</v>
      </c>
      <c r="D14" s="61">
        <f>+L7</f>
        <v>21778584.392014518</v>
      </c>
      <c r="E14" s="61">
        <f>+L8</f>
        <v>27586206.896551725</v>
      </c>
      <c r="F14" s="61">
        <f>+L9</f>
        <v>24609800.362976406</v>
      </c>
      <c r="G14" s="61">
        <f>+L10</f>
        <v>27876588.021778584</v>
      </c>
      <c r="H14" s="29" t="s">
        <v>7</v>
      </c>
      <c r="J14" s="105" t="s">
        <v>61</v>
      </c>
    </row>
    <row r="15" spans="1:13" ht="15.75" thickBot="1" x14ac:dyDescent="0.3">
      <c r="A15" s="25"/>
      <c r="B15" s="80" t="s">
        <v>13</v>
      </c>
      <c r="C15" s="81">
        <f>SUM(C10:C14)</f>
        <v>18687708.826678768</v>
      </c>
      <c r="D15" s="81">
        <f t="shared" ref="D15:G15" si="1">SUM(D10:D14)</f>
        <v>22425250.592014518</v>
      </c>
      <c r="E15" s="81">
        <f t="shared" si="1"/>
        <v>28405317.416551724</v>
      </c>
      <c r="F15" s="81">
        <f t="shared" si="1"/>
        <v>25340533.168976407</v>
      </c>
      <c r="G15" s="81">
        <f t="shared" si="1"/>
        <v>28704320.757778585</v>
      </c>
      <c r="H15" s="29"/>
      <c r="J15" s="21" t="s">
        <v>46</v>
      </c>
      <c r="K15" s="21" t="s">
        <v>0</v>
      </c>
      <c r="L15" s="106" t="s">
        <v>44</v>
      </c>
    </row>
    <row r="16" spans="1:13" x14ac:dyDescent="0.25">
      <c r="A16" s="25"/>
      <c r="B16" s="9" t="s">
        <v>1</v>
      </c>
      <c r="C16" s="10">
        <v>10000</v>
      </c>
      <c r="D16" s="10">
        <v>10000</v>
      </c>
      <c r="E16" s="10">
        <v>10000</v>
      </c>
      <c r="F16" s="10">
        <v>10000</v>
      </c>
      <c r="G16" s="10">
        <v>10000</v>
      </c>
      <c r="H16" s="29"/>
      <c r="J16" s="25">
        <f>+M11</f>
        <v>120000000</v>
      </c>
      <c r="K16" s="25">
        <f>+J11</f>
        <v>3306000</v>
      </c>
      <c r="L16" s="107">
        <f>J16/K16</f>
        <v>36.297640653357533</v>
      </c>
    </row>
    <row r="17" spans="1:12" ht="15.75" thickBot="1" x14ac:dyDescent="0.3">
      <c r="A17" s="25"/>
      <c r="B17" s="11" t="s">
        <v>10</v>
      </c>
      <c r="C17" s="10">
        <v>12000</v>
      </c>
      <c r="D17" s="10">
        <v>12000</v>
      </c>
      <c r="E17" s="10">
        <v>12000</v>
      </c>
      <c r="F17" s="10">
        <v>12000</v>
      </c>
      <c r="G17" s="10">
        <v>12000</v>
      </c>
      <c r="H17" s="29"/>
    </row>
    <row r="18" spans="1:12" ht="15.75" thickBot="1" x14ac:dyDescent="0.3">
      <c r="B18" s="80" t="s">
        <v>14</v>
      </c>
      <c r="C18" s="81">
        <f>+C17+C16</f>
        <v>22000</v>
      </c>
      <c r="D18" s="81">
        <f t="shared" ref="D18:G18" si="2">+D17+D16</f>
        <v>22000</v>
      </c>
      <c r="E18" s="81">
        <f t="shared" si="2"/>
        <v>22000</v>
      </c>
      <c r="F18" s="81">
        <f t="shared" si="2"/>
        <v>22000</v>
      </c>
      <c r="G18" s="81">
        <f t="shared" si="2"/>
        <v>22000</v>
      </c>
      <c r="H18" s="29"/>
    </row>
    <row r="19" spans="1:12" ht="15.75" thickBot="1" x14ac:dyDescent="0.3">
      <c r="B19" s="80" t="s">
        <v>3</v>
      </c>
      <c r="C19" s="8">
        <f>+C15+C18</f>
        <v>18709708.826678768</v>
      </c>
      <c r="D19" s="8">
        <f t="shared" ref="D19:G19" si="3">+D15+D18</f>
        <v>22447250.592014518</v>
      </c>
      <c r="E19" s="8">
        <f t="shared" si="3"/>
        <v>28427317.416551724</v>
      </c>
      <c r="F19" s="8">
        <f t="shared" si="3"/>
        <v>25362533.168976407</v>
      </c>
      <c r="G19" s="8">
        <f t="shared" si="3"/>
        <v>28726320.757778585</v>
      </c>
      <c r="H19" s="29" t="s">
        <v>7</v>
      </c>
      <c r="K19" s="24"/>
      <c r="L19" s="100"/>
    </row>
    <row r="20" spans="1:12" ht="15.75" thickBot="1" x14ac:dyDescent="0.3">
      <c r="B20" s="30" t="s">
        <v>24</v>
      </c>
      <c r="C20" s="31">
        <f>C15*11.44%</f>
        <v>2137873.889772051</v>
      </c>
      <c r="D20" s="31">
        <f t="shared" ref="D20:G20" si="4">D15*11.44%</f>
        <v>2565448.6677264608</v>
      </c>
      <c r="E20" s="31">
        <f t="shared" si="4"/>
        <v>3249568.3124535172</v>
      </c>
      <c r="F20" s="31">
        <f t="shared" si="4"/>
        <v>2898956.9945309008</v>
      </c>
      <c r="G20" s="31">
        <f t="shared" si="4"/>
        <v>3283774.29468987</v>
      </c>
      <c r="H20" s="29" t="s">
        <v>7</v>
      </c>
      <c r="J20" s="23"/>
      <c r="K20" s="24"/>
      <c r="L20" s="99"/>
    </row>
    <row r="21" spans="1:12" ht="15.75" thickBot="1" x14ac:dyDescent="0.3">
      <c r="B21" s="32" t="s">
        <v>4</v>
      </c>
      <c r="C21" s="33">
        <f>C15*7%</f>
        <v>1308139.6178675138</v>
      </c>
      <c r="D21" s="33">
        <f t="shared" ref="D21:G21" si="5">D15*7%</f>
        <v>1569767.5414410164</v>
      </c>
      <c r="E21" s="33">
        <f t="shared" si="5"/>
        <v>1988372.2191586208</v>
      </c>
      <c r="F21" s="33">
        <f t="shared" si="5"/>
        <v>1773837.3218283488</v>
      </c>
      <c r="G21" s="33">
        <f t="shared" si="5"/>
        <v>2009302.4530445011</v>
      </c>
      <c r="H21" s="29" t="s">
        <v>7</v>
      </c>
    </row>
    <row r="22" spans="1:12" ht="15.75" thickBot="1" x14ac:dyDescent="0.3">
      <c r="B22" s="34" t="s">
        <v>5</v>
      </c>
      <c r="C22" s="35">
        <f>C15*0.6%</f>
        <v>112126.25296007261</v>
      </c>
      <c r="D22" s="35">
        <f t="shared" ref="D22:G22" si="6">D15*0.6%</f>
        <v>134551.50355208712</v>
      </c>
      <c r="E22" s="35">
        <f t="shared" si="6"/>
        <v>170431.90449931036</v>
      </c>
      <c r="F22" s="35">
        <f t="shared" si="6"/>
        <v>152043.19901385845</v>
      </c>
      <c r="G22" s="35">
        <f t="shared" si="6"/>
        <v>172225.92454667151</v>
      </c>
      <c r="H22" s="29" t="s">
        <v>7</v>
      </c>
      <c r="J22" s="58"/>
      <c r="K22" s="59"/>
      <c r="L22" s="59"/>
    </row>
    <row r="23" spans="1:12" ht="15.75" thickBot="1" x14ac:dyDescent="0.3">
      <c r="B23" s="30" t="s">
        <v>15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29"/>
    </row>
    <row r="24" spans="1:12" ht="15.75" thickBot="1" x14ac:dyDescent="0.3">
      <c r="B24" s="13" t="s">
        <v>16</v>
      </c>
      <c r="C24" s="12">
        <f>+C20+C21+C22+C23</f>
        <v>3558139.7605996374</v>
      </c>
      <c r="D24" s="12">
        <f t="shared" ref="D24:G24" si="7">+D20+D21+D22+D23</f>
        <v>4269767.7127195643</v>
      </c>
      <c r="E24" s="12">
        <f t="shared" si="7"/>
        <v>5408372.4361114483</v>
      </c>
      <c r="F24" s="12">
        <f t="shared" si="7"/>
        <v>4824837.515373108</v>
      </c>
      <c r="G24" s="12">
        <f t="shared" si="7"/>
        <v>5465302.6722810427</v>
      </c>
      <c r="H24" s="29"/>
    </row>
    <row r="25" spans="1:12" ht="15.75" thickBot="1" x14ac:dyDescent="0.3">
      <c r="B25" s="82" t="s">
        <v>17</v>
      </c>
      <c r="C25" s="8">
        <f>+C19-C24</f>
        <v>15151569.06607913</v>
      </c>
      <c r="D25" s="8">
        <f t="shared" ref="D25:G25" si="8">+D19-D24</f>
        <v>18177482.879294954</v>
      </c>
      <c r="E25" s="8">
        <f t="shared" si="8"/>
        <v>23018944.980440274</v>
      </c>
      <c r="F25" s="8">
        <f t="shared" si="8"/>
        <v>20537695.6536033</v>
      </c>
      <c r="G25" s="8">
        <f t="shared" si="8"/>
        <v>23261018.085497543</v>
      </c>
      <c r="H25" s="36" t="s">
        <v>7</v>
      </c>
      <c r="J25" s="25"/>
      <c r="K25" s="25"/>
      <c r="L25" s="22"/>
    </row>
    <row r="26" spans="1:12" ht="15.75" thickBot="1" x14ac:dyDescent="0.3">
      <c r="B26" s="14"/>
      <c r="C26" s="15"/>
      <c r="D26" s="15"/>
      <c r="E26" s="16"/>
      <c r="F26" s="16"/>
      <c r="G26" s="16"/>
      <c r="H26" s="37" t="s">
        <v>12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IMPUESTO UNICO 1-10-2020</vt:lpstr>
      <vt:lpstr>TOPE DE GRATIFICACION </vt:lpstr>
      <vt:lpstr>4-9-2020  (2)</vt:lpstr>
      <vt:lpstr>4-9-2020 </vt:lpstr>
      <vt:lpstr>28-8-2020 --</vt:lpstr>
      <vt:lpstr>28-8-2020 (2)</vt:lpstr>
      <vt:lpstr>28-8-2020</vt:lpstr>
      <vt:lpstr>21-8-2020 (3)</vt:lpstr>
      <vt:lpstr>21-8-2020 (2)</vt:lpstr>
      <vt:lpstr>21-8-2020</vt:lpstr>
      <vt:lpstr>14-8-2020 (2)</vt:lpstr>
      <vt:lpstr>14-8-2020</vt:lpstr>
      <vt:lpstr>06-8-2020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Leila Pino</cp:lastModifiedBy>
  <cp:lastPrinted>2014-08-22T13:17:09Z</cp:lastPrinted>
  <dcterms:created xsi:type="dcterms:W3CDTF">2014-03-05T00:28:44Z</dcterms:created>
  <dcterms:modified xsi:type="dcterms:W3CDTF">2020-10-05T01:41:37Z</dcterms:modified>
</cp:coreProperties>
</file>