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OCTUBRE\4E\"/>
    </mc:Choice>
  </mc:AlternateContent>
  <xr:revisionPtr revIDLastSave="0" documentId="13_ncr:1_{4A069A1C-8C42-40B3-9A7A-535B2D75F5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-10-2020 " sheetId="41" r:id="rId1"/>
    <sheet name="01-10-2020 (2)" sheetId="40" r:id="rId2"/>
    <sheet name="01-10-2020" sheetId="39" r:id="rId3"/>
    <sheet name="24-9-2020" sheetId="38" r:id="rId4"/>
    <sheet name="10 -9-2020   PRUEBA " sheetId="37" r:id="rId5"/>
    <sheet name="10 -9-2020   TOPE DE GRATIFI (2" sheetId="36" r:id="rId6"/>
    <sheet name="03-9-2020   TOPE DE GRATIFICACI" sheetId="35" r:id="rId7"/>
    <sheet name="03-9-2020 (2)" sheetId="34" r:id="rId8"/>
    <sheet name="03-9-2020" sheetId="33" r:id="rId9"/>
    <sheet name="28-8-2020" sheetId="32" r:id="rId10"/>
    <sheet name="EJERCICIO 2" sheetId="31" r:id="rId11"/>
    <sheet name="20-8-2020" sheetId="30" r:id="rId12"/>
    <sheet name="06-8-2020" sheetId="28" r:id="rId13"/>
    <sheet name="09 JULIO-- 30 junio 2020 (2)" sheetId="27" r:id="rId14"/>
    <sheet name="GUIA   30 junio 2020" sheetId="26" r:id="rId15"/>
    <sheet name="GUIA  MAYO 2020 (4)" sheetId="25" r:id="rId16"/>
    <sheet name="GUIA  MAYO 2020 (3)" sheetId="24" r:id="rId17"/>
    <sheet name="GUIA  MAYO 2020 (2)" sheetId="23" r:id="rId18"/>
    <sheet name="GUIA  MAYO 2020" sheetId="22" r:id="rId19"/>
    <sheet name="Hoja1" sheetId="29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41" l="1"/>
  <c r="G52" i="40"/>
  <c r="F52" i="40"/>
  <c r="E52" i="40"/>
  <c r="D52" i="40"/>
  <c r="C52" i="40"/>
  <c r="E49" i="40"/>
  <c r="E56" i="40" s="1"/>
  <c r="F48" i="40"/>
  <c r="F49" i="40" s="1"/>
  <c r="D48" i="40"/>
  <c r="D49" i="40" s="1"/>
  <c r="C48" i="40"/>
  <c r="C49" i="40" s="1"/>
  <c r="N52" i="40"/>
  <c r="H44" i="40" s="1"/>
  <c r="M52" i="40"/>
  <c r="M42" i="40"/>
  <c r="M41" i="40"/>
  <c r="E34" i="40"/>
  <c r="E31" i="40"/>
  <c r="D31" i="40"/>
  <c r="E19" i="40"/>
  <c r="D19" i="40"/>
  <c r="E20" i="40" s="1"/>
  <c r="E21" i="40" s="1"/>
  <c r="E22" i="40" s="1"/>
  <c r="N5" i="40"/>
  <c r="P5" i="40" s="1"/>
  <c r="E31" i="39"/>
  <c r="D31" i="39"/>
  <c r="E19" i="39"/>
  <c r="E20" i="39" s="1"/>
  <c r="E21" i="39" s="1"/>
  <c r="E22" i="39" s="1"/>
  <c r="D19" i="39"/>
  <c r="N52" i="39"/>
  <c r="H44" i="39" s="1"/>
  <c r="M52" i="39"/>
  <c r="G52" i="39"/>
  <c r="G53" i="39" s="1"/>
  <c r="F52" i="39"/>
  <c r="E52" i="39"/>
  <c r="D52" i="39"/>
  <c r="C52" i="39"/>
  <c r="G45" i="39"/>
  <c r="G49" i="39" s="1"/>
  <c r="F45" i="39"/>
  <c r="F49" i="39" s="1"/>
  <c r="E45" i="39"/>
  <c r="M42" i="39" s="1"/>
  <c r="M43" i="39" s="1"/>
  <c r="O43" i="39" s="1"/>
  <c r="D45" i="39"/>
  <c r="C45" i="39"/>
  <c r="G43" i="39"/>
  <c r="F43" i="39"/>
  <c r="D43" i="39"/>
  <c r="D48" i="39" s="1"/>
  <c r="C43" i="39"/>
  <c r="C48" i="39" s="1"/>
  <c r="M41" i="39"/>
  <c r="N5" i="39"/>
  <c r="P5" i="39" s="1"/>
  <c r="F55" i="40" l="1"/>
  <c r="F54" i="40"/>
  <c r="F53" i="40"/>
  <c r="F56" i="40"/>
  <c r="C54" i="40"/>
  <c r="C53" i="40"/>
  <c r="C56" i="40"/>
  <c r="C55" i="40"/>
  <c r="D56" i="40"/>
  <c r="D55" i="40"/>
  <c r="D54" i="40"/>
  <c r="D58" i="40" s="1"/>
  <c r="D53" i="40"/>
  <c r="D59" i="40" s="1"/>
  <c r="E43" i="39"/>
  <c r="E48" i="39" s="1"/>
  <c r="E32" i="40"/>
  <c r="E53" i="40"/>
  <c r="E54" i="40"/>
  <c r="E58" i="40" s="1"/>
  <c r="E55" i="40"/>
  <c r="G48" i="40"/>
  <c r="G49" i="40" s="1"/>
  <c r="M43" i="40"/>
  <c r="O43" i="40" s="1"/>
  <c r="C49" i="39"/>
  <c r="C55" i="39" s="1"/>
  <c r="E49" i="39"/>
  <c r="E53" i="39" s="1"/>
  <c r="E32" i="39"/>
  <c r="E34" i="39" s="1"/>
  <c r="D49" i="39"/>
  <c r="F53" i="39"/>
  <c r="F56" i="39"/>
  <c r="F54" i="39"/>
  <c r="F55" i="39"/>
  <c r="C56" i="39"/>
  <c r="E54" i="39"/>
  <c r="E55" i="39"/>
  <c r="E56" i="39"/>
  <c r="G55" i="39"/>
  <c r="G56" i="39"/>
  <c r="G54" i="39"/>
  <c r="G58" i="39" s="1"/>
  <c r="G59" i="39" s="1"/>
  <c r="G20" i="38"/>
  <c r="F20" i="38"/>
  <c r="E20" i="38"/>
  <c r="D20" i="38"/>
  <c r="C20" i="38"/>
  <c r="M20" i="38"/>
  <c r="N20" i="38" s="1"/>
  <c r="H12" i="38" s="1"/>
  <c r="G13" i="38"/>
  <c r="G17" i="38" s="1"/>
  <c r="F13" i="38"/>
  <c r="F17" i="38" s="1"/>
  <c r="E13" i="38"/>
  <c r="D13" i="38"/>
  <c r="C13" i="38"/>
  <c r="M10" i="38"/>
  <c r="M9" i="38"/>
  <c r="N5" i="38"/>
  <c r="P5" i="38" s="1"/>
  <c r="E59" i="40" l="1"/>
  <c r="G56" i="40"/>
  <c r="G55" i="40"/>
  <c r="G54" i="40"/>
  <c r="G53" i="40"/>
  <c r="F58" i="40"/>
  <c r="F59" i="40" s="1"/>
  <c r="G11" i="38"/>
  <c r="C54" i="39"/>
  <c r="C58" i="40"/>
  <c r="C59" i="40" s="1"/>
  <c r="C58" i="39"/>
  <c r="C59" i="39" s="1"/>
  <c r="C53" i="39"/>
  <c r="D56" i="39"/>
  <c r="D54" i="39"/>
  <c r="D55" i="39"/>
  <c r="D53" i="39"/>
  <c r="E58" i="39"/>
  <c r="E59" i="39" s="1"/>
  <c r="F58" i="39"/>
  <c r="F59" i="39"/>
  <c r="F24" i="38"/>
  <c r="F23" i="38"/>
  <c r="F22" i="38"/>
  <c r="F26" i="38" s="1"/>
  <c r="G24" i="38"/>
  <c r="G23" i="38"/>
  <c r="G22" i="38"/>
  <c r="D17" i="38"/>
  <c r="C11" i="38"/>
  <c r="C16" i="38" s="1"/>
  <c r="C17" i="38" s="1"/>
  <c r="D11" i="38"/>
  <c r="D16" i="38" s="1"/>
  <c r="E11" i="38"/>
  <c r="E16" i="38" s="1"/>
  <c r="E17" i="38" s="1"/>
  <c r="F11" i="38"/>
  <c r="D21" i="38"/>
  <c r="F21" i="38"/>
  <c r="G21" i="38"/>
  <c r="M11" i="38"/>
  <c r="O11" i="38" s="1"/>
  <c r="N17" i="37"/>
  <c r="N16" i="37"/>
  <c r="D16" i="37"/>
  <c r="O12" i="37"/>
  <c r="Q12" i="37" s="1"/>
  <c r="E23" i="36"/>
  <c r="J16" i="36"/>
  <c r="K16" i="36" s="1"/>
  <c r="E22" i="36"/>
  <c r="E21" i="36"/>
  <c r="E16" i="36"/>
  <c r="O16" i="36"/>
  <c r="P12" i="36"/>
  <c r="R12" i="36" s="1"/>
  <c r="N18" i="37" l="1"/>
  <c r="P18" i="37" s="1"/>
  <c r="G58" i="40"/>
  <c r="G59" i="40" s="1"/>
  <c r="D59" i="39"/>
  <c r="D58" i="39"/>
  <c r="C23" i="38"/>
  <c r="C24" i="38"/>
  <c r="C22" i="38"/>
  <c r="C26" i="38" s="1"/>
  <c r="C21" i="38"/>
  <c r="E24" i="38"/>
  <c r="E23" i="38"/>
  <c r="E22" i="38"/>
  <c r="E26" i="38" s="1"/>
  <c r="E21" i="38"/>
  <c r="D24" i="38"/>
  <c r="D23" i="38"/>
  <c r="D22" i="38"/>
  <c r="D26" i="38" s="1"/>
  <c r="D27" i="38" s="1"/>
  <c r="F27" i="38"/>
  <c r="G26" i="38"/>
  <c r="G27" i="38" s="1"/>
  <c r="O17" i="36"/>
  <c r="O18" i="36" s="1"/>
  <c r="Q18" i="36" s="1"/>
  <c r="C16" i="35"/>
  <c r="G20" i="35"/>
  <c r="F20" i="35"/>
  <c r="E20" i="35"/>
  <c r="D20" i="35"/>
  <c r="C20" i="35"/>
  <c r="K16" i="35"/>
  <c r="G13" i="35"/>
  <c r="F13" i="35"/>
  <c r="F11" i="35" s="1"/>
  <c r="F16" i="35" s="1"/>
  <c r="E13" i="35"/>
  <c r="D13" i="35"/>
  <c r="L12" i="35"/>
  <c r="N12" i="35" s="1"/>
  <c r="G11" i="35"/>
  <c r="G16" i="35" s="1"/>
  <c r="E11" i="35"/>
  <c r="E16" i="35" s="1"/>
  <c r="D11" i="35"/>
  <c r="D16" i="35" s="1"/>
  <c r="C11" i="35"/>
  <c r="K16" i="34"/>
  <c r="C16" i="34"/>
  <c r="G20" i="34"/>
  <c r="F20" i="34"/>
  <c r="E20" i="34"/>
  <c r="D20" i="34"/>
  <c r="G13" i="34"/>
  <c r="F13" i="34"/>
  <c r="E13" i="34"/>
  <c r="D13" i="34"/>
  <c r="G11" i="34"/>
  <c r="G16" i="34" s="1"/>
  <c r="F11" i="34"/>
  <c r="F16" i="34" s="1"/>
  <c r="F17" i="34" s="1"/>
  <c r="D11" i="34"/>
  <c r="D16" i="34" s="1"/>
  <c r="D17" i="34" s="1"/>
  <c r="C20" i="34"/>
  <c r="C11" i="34"/>
  <c r="N12" i="34"/>
  <c r="L12" i="34"/>
  <c r="C13" i="34"/>
  <c r="C17" i="34" s="1"/>
  <c r="C24" i="34" s="1"/>
  <c r="F24" i="33"/>
  <c r="F23" i="33"/>
  <c r="F22" i="33"/>
  <c r="F26" i="33" s="1"/>
  <c r="F21" i="33"/>
  <c r="F27" i="33" s="1"/>
  <c r="G20" i="33"/>
  <c r="F20" i="33"/>
  <c r="E20" i="33"/>
  <c r="D20" i="33"/>
  <c r="C20" i="33"/>
  <c r="F17" i="33"/>
  <c r="E17" i="33"/>
  <c r="E24" i="33" s="1"/>
  <c r="D16" i="33"/>
  <c r="D17" i="33" s="1"/>
  <c r="G16" i="33"/>
  <c r="G17" i="33" s="1"/>
  <c r="F16" i="33"/>
  <c r="E16" i="33"/>
  <c r="C16" i="33"/>
  <c r="C17" i="33" s="1"/>
  <c r="C24" i="33" l="1"/>
  <c r="C23" i="33"/>
  <c r="C22" i="33"/>
  <c r="C26" i="33" s="1"/>
  <c r="C21" i="33"/>
  <c r="C27" i="33" s="1"/>
  <c r="D23" i="33"/>
  <c r="D21" i="33"/>
  <c r="D24" i="33"/>
  <c r="D22" i="33"/>
  <c r="D26" i="33" s="1"/>
  <c r="G24" i="33"/>
  <c r="G22" i="33"/>
  <c r="G26" i="33" s="1"/>
  <c r="G23" i="33"/>
  <c r="G21" i="33"/>
  <c r="G17" i="34"/>
  <c r="K17" i="34"/>
  <c r="K18" i="34" s="1"/>
  <c r="M18" i="34" s="1"/>
  <c r="E11" i="34"/>
  <c r="E16" i="34" s="1"/>
  <c r="E17" i="34" s="1"/>
  <c r="E21" i="33"/>
  <c r="E22" i="33"/>
  <c r="E23" i="33"/>
  <c r="E27" i="38"/>
  <c r="C27" i="38"/>
  <c r="D17" i="35"/>
  <c r="D21" i="35" s="1"/>
  <c r="F17" i="35"/>
  <c r="F21" i="35" s="1"/>
  <c r="C17" i="35"/>
  <c r="C21" i="35" s="1"/>
  <c r="E17" i="35"/>
  <c r="E21" i="35" s="1"/>
  <c r="G17" i="35"/>
  <c r="G21" i="35"/>
  <c r="K17" i="35"/>
  <c r="K18" i="35" s="1"/>
  <c r="M18" i="35" s="1"/>
  <c r="D24" i="34"/>
  <c r="D23" i="34"/>
  <c r="D22" i="34"/>
  <c r="D26" i="34" s="1"/>
  <c r="F24" i="34"/>
  <c r="F23" i="34"/>
  <c r="F22" i="34"/>
  <c r="D21" i="34"/>
  <c r="F21" i="34"/>
  <c r="G22" i="34"/>
  <c r="C21" i="34"/>
  <c r="C23" i="34"/>
  <c r="C22" i="34"/>
  <c r="E23" i="34" l="1"/>
  <c r="E24" i="34"/>
  <c r="E21" i="34"/>
  <c r="E22" i="34"/>
  <c r="E26" i="34" s="1"/>
  <c r="E27" i="34" s="1"/>
  <c r="D27" i="34"/>
  <c r="E26" i="33"/>
  <c r="E27" i="33" s="1"/>
  <c r="F26" i="34"/>
  <c r="F27" i="34" s="1"/>
  <c r="G27" i="33"/>
  <c r="D27" i="33"/>
  <c r="G23" i="34"/>
  <c r="G26" i="34" s="1"/>
  <c r="G24" i="34"/>
  <c r="G21" i="34"/>
  <c r="G27" i="34" s="1"/>
  <c r="C26" i="34"/>
  <c r="G24" i="35"/>
  <c r="G22" i="35"/>
  <c r="G23" i="35"/>
  <c r="C24" i="35"/>
  <c r="C22" i="35"/>
  <c r="C23" i="35"/>
  <c r="F23" i="35"/>
  <c r="F24" i="35"/>
  <c r="F22" i="35"/>
  <c r="E24" i="35"/>
  <c r="E22" i="35"/>
  <c r="E26" i="35" s="1"/>
  <c r="E27" i="35" s="1"/>
  <c r="E23" i="35"/>
  <c r="D23" i="35"/>
  <c r="D24" i="35"/>
  <c r="D22" i="35"/>
  <c r="C27" i="34"/>
  <c r="G19" i="31"/>
  <c r="F19" i="31"/>
  <c r="E19" i="31"/>
  <c r="D19" i="31"/>
  <c r="C19" i="31"/>
  <c r="N16" i="31"/>
  <c r="L25" i="31" s="1"/>
  <c r="M16" i="31"/>
  <c r="L24" i="31" s="1"/>
  <c r="L16" i="31"/>
  <c r="L23" i="31" s="1"/>
  <c r="K16" i="31"/>
  <c r="L22" i="31" s="1"/>
  <c r="J16" i="31"/>
  <c r="L13" i="31"/>
  <c r="J21" i="31" s="1"/>
  <c r="J30" i="31" s="1"/>
  <c r="G12" i="31"/>
  <c r="F12" i="31"/>
  <c r="E12" i="31"/>
  <c r="D12" i="31"/>
  <c r="C12" i="31"/>
  <c r="H11" i="31"/>
  <c r="G19" i="30"/>
  <c r="F19" i="30"/>
  <c r="E19" i="30"/>
  <c r="D19" i="30"/>
  <c r="G12" i="30"/>
  <c r="F12" i="30"/>
  <c r="E12" i="30"/>
  <c r="D12" i="30"/>
  <c r="C19" i="30"/>
  <c r="C12" i="30"/>
  <c r="N16" i="30"/>
  <c r="L25" i="30" s="1"/>
  <c r="M16" i="30"/>
  <c r="L16" i="30"/>
  <c r="L23" i="30" s="1"/>
  <c r="K16" i="30"/>
  <c r="L22" i="30" s="1"/>
  <c r="J16" i="30"/>
  <c r="L24" i="30"/>
  <c r="L21" i="30"/>
  <c r="J21" i="30"/>
  <c r="J30" i="30" s="1"/>
  <c r="O26" i="30" s="1"/>
  <c r="H11" i="30"/>
  <c r="L13" i="30"/>
  <c r="O16" i="30" l="1"/>
  <c r="O16" i="31"/>
  <c r="K30" i="31" s="1"/>
  <c r="G26" i="35"/>
  <c r="G27" i="35" s="1"/>
  <c r="F26" i="35"/>
  <c r="F27" i="35" s="1"/>
  <c r="D26" i="35"/>
  <c r="D27" i="35" s="1"/>
  <c r="C26" i="35"/>
  <c r="C27" i="35" s="1"/>
  <c r="O26" i="31"/>
  <c r="L30" i="31"/>
  <c r="L21" i="31"/>
  <c r="L26" i="30"/>
  <c r="N32" i="30" s="1"/>
  <c r="K30" i="30"/>
  <c r="L30" i="30" s="1"/>
  <c r="N16" i="28"/>
  <c r="M16" i="28"/>
  <c r="L16" i="28"/>
  <c r="K16" i="28"/>
  <c r="J16" i="28"/>
  <c r="L13" i="28"/>
  <c r="O16" i="28" l="1"/>
  <c r="K30" i="28" s="1"/>
  <c r="G20" i="30"/>
  <c r="L26" i="31"/>
  <c r="N32" i="31" s="1"/>
  <c r="M23" i="31"/>
  <c r="N23" i="31" s="1"/>
  <c r="E15" i="31" s="1"/>
  <c r="E16" i="31" s="1"/>
  <c r="M22" i="31"/>
  <c r="N22" i="31" s="1"/>
  <c r="D15" i="31" s="1"/>
  <c r="D16" i="31" s="1"/>
  <c r="M21" i="31"/>
  <c r="N21" i="31" s="1"/>
  <c r="M25" i="31"/>
  <c r="N25" i="31" s="1"/>
  <c r="G15" i="31" s="1"/>
  <c r="G16" i="31" s="1"/>
  <c r="M24" i="31"/>
  <c r="N24" i="31" s="1"/>
  <c r="F15" i="31" s="1"/>
  <c r="F16" i="31" s="1"/>
  <c r="M25" i="30"/>
  <c r="N25" i="30" s="1"/>
  <c r="G15" i="30" s="1"/>
  <c r="G16" i="30" s="1"/>
  <c r="M23" i="30"/>
  <c r="N23" i="30" s="1"/>
  <c r="E15" i="30" s="1"/>
  <c r="E16" i="30" s="1"/>
  <c r="M21" i="30"/>
  <c r="N21" i="30" s="1"/>
  <c r="M24" i="30"/>
  <c r="N24" i="30" s="1"/>
  <c r="F15" i="30" s="1"/>
  <c r="F16" i="30" s="1"/>
  <c r="M22" i="30"/>
  <c r="N22" i="30" s="1"/>
  <c r="D15" i="30" s="1"/>
  <c r="D16" i="30" s="1"/>
  <c r="J30" i="28"/>
  <c r="J32" i="28" s="1"/>
  <c r="L26" i="28"/>
  <c r="N32" i="28" s="1"/>
  <c r="G23" i="30" l="1"/>
  <c r="G22" i="30"/>
  <c r="E23" i="30"/>
  <c r="E21" i="30"/>
  <c r="E25" i="30" s="1"/>
  <c r="E26" i="30" s="1"/>
  <c r="E22" i="30"/>
  <c r="E20" i="30"/>
  <c r="D21" i="30"/>
  <c r="D23" i="30"/>
  <c r="D22" i="30"/>
  <c r="D20" i="30"/>
  <c r="F23" i="30"/>
  <c r="F20" i="30"/>
  <c r="F22" i="30"/>
  <c r="F21" i="30"/>
  <c r="G21" i="30"/>
  <c r="G25" i="30" s="1"/>
  <c r="G26" i="30" s="1"/>
  <c r="C15" i="30"/>
  <c r="N26" i="30"/>
  <c r="L30" i="28"/>
  <c r="C15" i="31"/>
  <c r="N26" i="31"/>
  <c r="F21" i="31"/>
  <c r="F23" i="31"/>
  <c r="F22" i="31"/>
  <c r="F20" i="31"/>
  <c r="E23" i="31"/>
  <c r="E22" i="31"/>
  <c r="E21" i="31"/>
  <c r="E20" i="31"/>
  <c r="G23" i="31"/>
  <c r="G22" i="31"/>
  <c r="G21" i="31"/>
  <c r="G20" i="31"/>
  <c r="D21" i="31"/>
  <c r="D23" i="31"/>
  <c r="D22" i="31"/>
  <c r="D20" i="31"/>
  <c r="H20" i="27"/>
  <c r="L27" i="27"/>
  <c r="K27" i="27"/>
  <c r="J27" i="27"/>
  <c r="I27" i="27"/>
  <c r="H27" i="27"/>
  <c r="AB26" i="27"/>
  <c r="Z20" i="27"/>
  <c r="Z27" i="27" s="1"/>
  <c r="L20" i="27"/>
  <c r="L24" i="27" s="1"/>
  <c r="K20" i="27"/>
  <c r="K24" i="27" s="1"/>
  <c r="J20" i="27"/>
  <c r="J24" i="27" s="1"/>
  <c r="I20" i="27"/>
  <c r="I24" i="27" s="1"/>
  <c r="H24" i="27"/>
  <c r="F18" i="27"/>
  <c r="D18" i="27"/>
  <c r="O17" i="27"/>
  <c r="Z16" i="27"/>
  <c r="Y16" i="27"/>
  <c r="Y20" i="27" s="1"/>
  <c r="X16" i="27"/>
  <c r="X20" i="27" s="1"/>
  <c r="X27" i="27" s="1"/>
  <c r="W16" i="27"/>
  <c r="W20" i="27" s="1"/>
  <c r="V16" i="27"/>
  <c r="V20" i="27" s="1"/>
  <c r="V27" i="27" s="1"/>
  <c r="J11" i="27"/>
  <c r="Y9" i="27"/>
  <c r="X9" i="27"/>
  <c r="L27" i="26"/>
  <c r="K27" i="26"/>
  <c r="J27" i="26"/>
  <c r="I27" i="26"/>
  <c r="H28" i="26"/>
  <c r="H27" i="26"/>
  <c r="H24" i="26"/>
  <c r="H31" i="26" s="1"/>
  <c r="L20" i="26"/>
  <c r="L24" i="26" s="1"/>
  <c r="K20" i="26"/>
  <c r="K24" i="26" s="1"/>
  <c r="J20" i="26"/>
  <c r="J24" i="26" s="1"/>
  <c r="I20" i="26"/>
  <c r="I24" i="26" s="1"/>
  <c r="H20" i="26"/>
  <c r="F18" i="26"/>
  <c r="D18" i="26"/>
  <c r="O17" i="26"/>
  <c r="J11" i="26"/>
  <c r="I31" i="26" l="1"/>
  <c r="I30" i="26"/>
  <c r="I29" i="26"/>
  <c r="I33" i="26" s="1"/>
  <c r="J31" i="26"/>
  <c r="J30" i="26"/>
  <c r="J29" i="26"/>
  <c r="L31" i="26"/>
  <c r="L30" i="26"/>
  <c r="L29" i="26"/>
  <c r="K29" i="26"/>
  <c r="K31" i="26"/>
  <c r="K30" i="26"/>
  <c r="H29" i="26"/>
  <c r="L28" i="26"/>
  <c r="D25" i="30"/>
  <c r="D26" i="30" s="1"/>
  <c r="K28" i="26"/>
  <c r="H30" i="26"/>
  <c r="I28" i="26"/>
  <c r="I34" i="26" s="1"/>
  <c r="M22" i="28"/>
  <c r="N22" i="28" s="1"/>
  <c r="M23" i="28"/>
  <c r="N23" i="28" s="1"/>
  <c r="M21" i="28"/>
  <c r="N21" i="28" s="1"/>
  <c r="M25" i="28"/>
  <c r="N25" i="28" s="1"/>
  <c r="M24" i="28"/>
  <c r="N24" i="28" s="1"/>
  <c r="F25" i="30"/>
  <c r="F26" i="30" s="1"/>
  <c r="H15" i="30"/>
  <c r="C16" i="30"/>
  <c r="J28" i="26"/>
  <c r="X11" i="27"/>
  <c r="X12" i="27" s="1"/>
  <c r="G25" i="31"/>
  <c r="G26" i="31" s="1"/>
  <c r="E25" i="31"/>
  <c r="E26" i="31" s="1"/>
  <c r="D25" i="31"/>
  <c r="F25" i="31"/>
  <c r="F26" i="31" s="1"/>
  <c r="H15" i="31"/>
  <c r="C16" i="31"/>
  <c r="D26" i="31"/>
  <c r="K32" i="28"/>
  <c r="W26" i="27"/>
  <c r="W24" i="27"/>
  <c r="W27" i="27"/>
  <c r="W25" i="27"/>
  <c r="Y26" i="27"/>
  <c r="Y24" i="27"/>
  <c r="Y27" i="27"/>
  <c r="Y25" i="27"/>
  <c r="I28" i="27"/>
  <c r="I31" i="27"/>
  <c r="I30" i="27"/>
  <c r="I29" i="27"/>
  <c r="K28" i="27"/>
  <c r="K31" i="27"/>
  <c r="K30" i="27"/>
  <c r="K29" i="27"/>
  <c r="K33" i="27" s="1"/>
  <c r="H31" i="27"/>
  <c r="H30" i="27"/>
  <c r="H29" i="27"/>
  <c r="H28" i="27"/>
  <c r="J31" i="27"/>
  <c r="J30" i="27"/>
  <c r="J29" i="27"/>
  <c r="J28" i="27"/>
  <c r="L31" i="27"/>
  <c r="L30" i="27"/>
  <c r="L29" i="27"/>
  <c r="L28" i="27"/>
  <c r="V24" i="27"/>
  <c r="X24" i="27"/>
  <c r="Z24" i="27"/>
  <c r="V26" i="27"/>
  <c r="X26" i="27"/>
  <c r="Z26" i="27"/>
  <c r="V25" i="27"/>
  <c r="X25" i="27"/>
  <c r="Z25" i="27"/>
  <c r="V16" i="26"/>
  <c r="V20" i="26" s="1"/>
  <c r="U16" i="26"/>
  <c r="U20" i="26" s="1"/>
  <c r="T16" i="26"/>
  <c r="T20" i="26" s="1"/>
  <c r="S16" i="26"/>
  <c r="S20" i="26" s="1"/>
  <c r="R16" i="26"/>
  <c r="R20" i="26" s="1"/>
  <c r="X26" i="26"/>
  <c r="U9" i="26"/>
  <c r="T9" i="26"/>
  <c r="C21" i="30" l="1"/>
  <c r="C25" i="30" s="1"/>
  <c r="C23" i="30"/>
  <c r="C22" i="30"/>
  <c r="C20" i="30"/>
  <c r="I33" i="27"/>
  <c r="Y29" i="27"/>
  <c r="W29" i="27"/>
  <c r="L34" i="26"/>
  <c r="T11" i="26"/>
  <c r="T12" i="26" s="1"/>
  <c r="X29" i="27"/>
  <c r="N26" i="28"/>
  <c r="H33" i="26"/>
  <c r="H34" i="26" s="1"/>
  <c r="K33" i="26"/>
  <c r="J33" i="26"/>
  <c r="J34" i="26"/>
  <c r="K34" i="26"/>
  <c r="L33" i="26"/>
  <c r="C23" i="31"/>
  <c r="C22" i="31"/>
  <c r="C21" i="31"/>
  <c r="C20" i="31"/>
  <c r="H15" i="28"/>
  <c r="X30" i="27"/>
  <c r="Y30" i="27"/>
  <c r="W30" i="27"/>
  <c r="Z29" i="27"/>
  <c r="V29" i="27"/>
  <c r="V30" i="27" s="1"/>
  <c r="Z30" i="27"/>
  <c r="L33" i="27"/>
  <c r="L34" i="27" s="1"/>
  <c r="J33" i="27"/>
  <c r="J34" i="27" s="1"/>
  <c r="H33" i="27"/>
  <c r="H34" i="27" s="1"/>
  <c r="K34" i="27"/>
  <c r="I34" i="27"/>
  <c r="R27" i="26"/>
  <c r="R25" i="26"/>
  <c r="R26" i="26"/>
  <c r="R24" i="26"/>
  <c r="T27" i="26"/>
  <c r="T26" i="26"/>
  <c r="T25" i="26"/>
  <c r="T24" i="26"/>
  <c r="V27" i="26"/>
  <c r="V26" i="26"/>
  <c r="V25" i="26"/>
  <c r="V24" i="26"/>
  <c r="S27" i="26"/>
  <c r="S26" i="26"/>
  <c r="S25" i="26"/>
  <c r="S24" i="26"/>
  <c r="U27" i="26"/>
  <c r="U26" i="26"/>
  <c r="U25" i="26"/>
  <c r="U24" i="26"/>
  <c r="C26" i="30" l="1"/>
  <c r="C25" i="31"/>
  <c r="C26" i="31" s="1"/>
  <c r="R29" i="26"/>
  <c r="R30" i="26" s="1"/>
  <c r="U29" i="26"/>
  <c r="U30" i="26" s="1"/>
  <c r="S29" i="26"/>
  <c r="S30" i="26" s="1"/>
  <c r="V29" i="26"/>
  <c r="V30" i="26" s="1"/>
  <c r="T29" i="26"/>
  <c r="T30" i="26" s="1"/>
  <c r="E19" i="25"/>
  <c r="H16" i="25"/>
  <c r="G16" i="25"/>
  <c r="F16" i="25"/>
  <c r="E16" i="25"/>
  <c r="D16" i="25"/>
  <c r="C16" i="25"/>
  <c r="H13" i="25"/>
  <c r="H19" i="25" s="1"/>
  <c r="E13" i="25"/>
  <c r="E18" i="25" s="1"/>
  <c r="D13" i="25"/>
  <c r="D19" i="25" s="1"/>
  <c r="H9" i="25"/>
  <c r="G9" i="25"/>
  <c r="G13" i="25" s="1"/>
  <c r="F9" i="25"/>
  <c r="F13" i="25" s="1"/>
  <c r="E9" i="25"/>
  <c r="C9" i="25"/>
  <c r="C13" i="25" s="1"/>
  <c r="A11" i="25"/>
  <c r="G20" i="25" l="1"/>
  <c r="G17" i="25"/>
  <c r="G19" i="25"/>
  <c r="G18" i="25"/>
  <c r="F17" i="25"/>
  <c r="F20" i="25"/>
  <c r="F19" i="25"/>
  <c r="F18" i="25"/>
  <c r="C19" i="25"/>
  <c r="C17" i="25"/>
  <c r="C20" i="25"/>
  <c r="C18" i="25"/>
  <c r="D17" i="25"/>
  <c r="D20" i="25"/>
  <c r="H20" i="25"/>
  <c r="E17" i="25"/>
  <c r="E20" i="25"/>
  <c r="E22" i="25" s="1"/>
  <c r="D18" i="25"/>
  <c r="H18" i="25"/>
  <c r="H17" i="25"/>
  <c r="A13" i="25"/>
  <c r="F17" i="24"/>
  <c r="H13" i="24"/>
  <c r="G13" i="24"/>
  <c r="F13" i="24"/>
  <c r="E13" i="24"/>
  <c r="D13" i="24"/>
  <c r="H16" i="24"/>
  <c r="H17" i="24" s="1"/>
  <c r="G16" i="24"/>
  <c r="G17" i="24" s="1"/>
  <c r="F16" i="24"/>
  <c r="E16" i="24"/>
  <c r="E17" i="24" s="1"/>
  <c r="D16" i="24"/>
  <c r="D17" i="24" s="1"/>
  <c r="C16" i="24"/>
  <c r="C13" i="24"/>
  <c r="C19" i="24" s="1"/>
  <c r="H20" i="24"/>
  <c r="G20" i="24"/>
  <c r="F20" i="24"/>
  <c r="E20" i="24"/>
  <c r="D20" i="24"/>
  <c r="H20" i="23"/>
  <c r="F18" i="23"/>
  <c r="H16" i="23"/>
  <c r="G16" i="23"/>
  <c r="F16" i="23"/>
  <c r="E16" i="23"/>
  <c r="D16" i="23"/>
  <c r="H13" i="23"/>
  <c r="H19" i="23" s="1"/>
  <c r="G13" i="23"/>
  <c r="G20" i="23" s="1"/>
  <c r="F13" i="23"/>
  <c r="F19" i="23" s="1"/>
  <c r="E13" i="23"/>
  <c r="E20" i="23" s="1"/>
  <c r="D13" i="23"/>
  <c r="D19" i="23" s="1"/>
  <c r="C20" i="23"/>
  <c r="C16" i="23"/>
  <c r="C13" i="23"/>
  <c r="C19" i="23" s="1"/>
  <c r="H16" i="22"/>
  <c r="G16" i="22"/>
  <c r="F16" i="22"/>
  <c r="E16" i="22"/>
  <c r="H13" i="22"/>
  <c r="H20" i="22" s="1"/>
  <c r="G13" i="22"/>
  <c r="G20" i="22" s="1"/>
  <c r="F13" i="22"/>
  <c r="F20" i="22" s="1"/>
  <c r="E13" i="22"/>
  <c r="E20" i="22" s="1"/>
  <c r="D19" i="22"/>
  <c r="D18" i="22"/>
  <c r="D16" i="22"/>
  <c r="D13" i="22"/>
  <c r="D17" i="22" s="1"/>
  <c r="H18" i="23" l="1"/>
  <c r="H22" i="25"/>
  <c r="H23" i="25" s="1"/>
  <c r="C22" i="25"/>
  <c r="D20" i="22"/>
  <c r="D22" i="22" s="1"/>
  <c r="D23" i="22" s="1"/>
  <c r="D20" i="23"/>
  <c r="D22" i="25"/>
  <c r="D23" i="25" s="1"/>
  <c r="C23" i="25"/>
  <c r="F22" i="25"/>
  <c r="F23" i="25" s="1"/>
  <c r="C18" i="23"/>
  <c r="C22" i="23" s="1"/>
  <c r="D18" i="23"/>
  <c r="F20" i="23"/>
  <c r="E23" i="25"/>
  <c r="G22" i="25"/>
  <c r="G23" i="25" s="1"/>
  <c r="C18" i="24"/>
  <c r="C20" i="24"/>
  <c r="C22" i="24" s="1"/>
  <c r="C17" i="24"/>
  <c r="E18" i="24"/>
  <c r="G18" i="24"/>
  <c r="E19" i="24"/>
  <c r="G19" i="24"/>
  <c r="D18" i="24"/>
  <c r="F18" i="24"/>
  <c r="H18" i="24"/>
  <c r="D19" i="24"/>
  <c r="F19" i="24"/>
  <c r="H19" i="24"/>
  <c r="E17" i="23"/>
  <c r="G17" i="23"/>
  <c r="E19" i="23"/>
  <c r="G19" i="23"/>
  <c r="D22" i="23"/>
  <c r="H22" i="23"/>
  <c r="C17" i="23"/>
  <c r="D17" i="23"/>
  <c r="F17" i="23"/>
  <c r="H17" i="23"/>
  <c r="E18" i="23"/>
  <c r="G18" i="23"/>
  <c r="F22" i="23"/>
  <c r="F23" i="23" s="1"/>
  <c r="E17" i="22"/>
  <c r="G17" i="22"/>
  <c r="E18" i="22"/>
  <c r="G18" i="22"/>
  <c r="E19" i="22"/>
  <c r="G19" i="22"/>
  <c r="F17" i="22"/>
  <c r="H17" i="22"/>
  <c r="F18" i="22"/>
  <c r="H18" i="22"/>
  <c r="F19" i="22"/>
  <c r="H19" i="22"/>
  <c r="C16" i="22"/>
  <c r="C13" i="22"/>
  <c r="C20" i="22" s="1"/>
  <c r="E22" i="23" l="1"/>
  <c r="E23" i="23" s="1"/>
  <c r="C23" i="23"/>
  <c r="G22" i="23"/>
  <c r="G23" i="23" s="1"/>
  <c r="H22" i="24"/>
  <c r="H23" i="24" s="1"/>
  <c r="C23" i="24"/>
  <c r="G22" i="24"/>
  <c r="G23" i="24" s="1"/>
  <c r="D22" i="24"/>
  <c r="D23" i="24" s="1"/>
  <c r="F22" i="24"/>
  <c r="F23" i="24" s="1"/>
  <c r="E22" i="24"/>
  <c r="E23" i="24"/>
  <c r="H23" i="23"/>
  <c r="D23" i="23"/>
  <c r="H22" i="22"/>
  <c r="H23" i="22" s="1"/>
  <c r="G22" i="22"/>
  <c r="G23" i="22"/>
  <c r="F22" i="22"/>
  <c r="F23" i="22" s="1"/>
  <c r="E22" i="22"/>
  <c r="E23" i="22"/>
  <c r="C17" i="22"/>
  <c r="A23" i="22" s="1"/>
  <c r="C19" i="22"/>
  <c r="C18" i="22"/>
  <c r="C22" i="22" s="1"/>
  <c r="C23" i="22" l="1"/>
</calcChain>
</file>

<file path=xl/sharedStrings.xml><?xml version="1.0" encoding="utf-8"?>
<sst xmlns="http://schemas.openxmlformats.org/spreadsheetml/2006/main" count="1209" uniqueCount="175">
  <si>
    <t>SUELDO</t>
  </si>
  <si>
    <t>COLACION</t>
  </si>
  <si>
    <t>DETALLE</t>
  </si>
  <si>
    <t>TOTAL HABERES</t>
  </si>
  <si>
    <t>SALUD  7%</t>
  </si>
  <si>
    <t>SEG. CESAN  0,6%</t>
  </si>
  <si>
    <t>TOTAL DESCTOS</t>
  </si>
  <si>
    <t>PARTICIPACION</t>
  </si>
  <si>
    <t>5 PUNTOS</t>
  </si>
  <si>
    <t>GRATIFICACION 25%</t>
  </si>
  <si>
    <t xml:space="preserve">COMISION </t>
  </si>
  <si>
    <t>ingreso minimo</t>
  </si>
  <si>
    <t>MOVILACION</t>
  </si>
  <si>
    <t>A.F.P. 11,45. %</t>
  </si>
  <si>
    <t xml:space="preserve">LIQUIDACION DE  </t>
  </si>
  <si>
    <t>SUELDO   ES  UN DOCUMENTO QUE DEBE ENTREGARCE AL TRABAJADOR  Y ESTE FIRMARLO , CON EL  CUAL  USTED COMO EMPLEADOR</t>
  </si>
  <si>
    <t>PUEDE COMPROBAR EL PAGO DEL SUELDO  AL TRABAJADOR, EN LA LIQUIDACION SE INDICAN LOS MONTOS PAGADOS POR SUELDO BASE , MOVILIZAION</t>
  </si>
  <si>
    <t xml:space="preserve">COLACION ETC.    Y  DESCUENTOS  LEGALES , TRIBUTARIOS </t>
  </si>
  <si>
    <t>TRABAJADOR</t>
  </si>
  <si>
    <t>IMPTO UNICO</t>
  </si>
  <si>
    <t>EJEMPLO</t>
  </si>
  <si>
    <t>PUNTAJE</t>
  </si>
  <si>
    <t>35 PUNTOS</t>
  </si>
  <si>
    <t>TOTAL</t>
  </si>
  <si>
    <t xml:space="preserve">HAGA CALCULOS DE REMUNERACIONES DE 5 TRABAJADORES </t>
  </si>
  <si>
    <t>TOTAL IMPONIBLE</t>
  </si>
  <si>
    <t>TOTAL NO IMPONIBLE</t>
  </si>
  <si>
    <t xml:space="preserve"> HORAS EXTRAS</t>
  </si>
  <si>
    <t>SUELDO LIQUIDO</t>
  </si>
  <si>
    <t>???????</t>
  </si>
  <si>
    <t xml:space="preserve"> HORAS EXTRAS 10 abril 2020</t>
  </si>
  <si>
    <t xml:space="preserve">MENSUAL </t>
  </si>
  <si>
    <t>FACTOR</t>
  </si>
  <si>
    <t>CONTRATO</t>
  </si>
  <si>
    <t>|</t>
  </si>
  <si>
    <t xml:space="preserve">GRATIFICACION  </t>
  </si>
  <si>
    <t>CORRESPONDE A PARTE DE LAS UTILIDADES QU EL EMPLEADOR BENEFICA AL TRBAJADOR</t>
  </si>
  <si>
    <t>1°  FORMA</t>
  </si>
  <si>
    <r>
      <t xml:space="preserve">SE CALCULA Y  SE PAGA UNA VEZ AL AÑO Y SIEMPRE Y CUANDO OBTENGA </t>
    </r>
    <r>
      <rPr>
        <sz val="11"/>
        <color rgb="FFFF0000"/>
        <rFont val="Calibri"/>
        <family val="2"/>
        <scheme val="minor"/>
      </rPr>
      <t>UTILIDADES</t>
    </r>
    <r>
      <rPr>
        <sz val="11"/>
        <color theme="1"/>
        <rFont val="Calibri"/>
        <family val="2"/>
        <scheme val="minor"/>
      </rPr>
      <t xml:space="preserve"> DEL EJERCICIO</t>
    </r>
  </si>
  <si>
    <t>FORMULA</t>
  </si>
  <si>
    <t>DE LA UTILIDADES  SE REPARTE A LOS TRABAJADORES EL 30% DE LAS UTILIDADES</t>
  </si>
  <si>
    <t>EJEMPLO N° 1</t>
  </si>
  <si>
    <t xml:space="preserve">UTILIDADES DEL EJERCICIO ( 1 AÑO ) </t>
  </si>
  <si>
    <t>GRATIFICACION</t>
  </si>
  <si>
    <t>SE PAGA EN EL MES DE MAYO  A LOS TRABAJADORES</t>
  </si>
  <si>
    <t>EJEMPLO N° 2</t>
  </si>
  <si>
    <t xml:space="preserve">PERDIDA DEL EJERCICIO </t>
  </si>
  <si>
    <t>NO PAGA GRATIFICACION</t>
  </si>
  <si>
    <t>MULTIPLICA</t>
  </si>
  <si>
    <t xml:space="preserve"> HORAS  EXTRA 20</t>
  </si>
  <si>
    <t>AL  SUELDO</t>
  </si>
  <si>
    <t>LUEGO POR</t>
  </si>
  <si>
    <t>LAS HORAS</t>
  </si>
  <si>
    <t>KRINA</t>
  </si>
  <si>
    <t xml:space="preserve">TIARE </t>
  </si>
  <si>
    <t>A.F.P. 11,27. %</t>
  </si>
  <si>
    <t>ITE</t>
  </si>
  <si>
    <t>KARINA B</t>
  </si>
  <si>
    <t>IMPUESTO UNICO</t>
  </si>
  <si>
    <t>TOTAL DESCUENTOS</t>
  </si>
  <si>
    <t>OBJETIVO</t>
  </si>
  <si>
    <t>CALCULAR GRATIFICACION</t>
  </si>
  <si>
    <t>CÁLCULO DE REMUNERACIÓN, FINIQUITOS Y OBLIGACIONES LABORALES, 4E, CARLOS ÓRDENES  -  30  JUNIO 2020</t>
  </si>
  <si>
    <t>MODULO</t>
  </si>
  <si>
    <t>CURSO</t>
  </si>
  <si>
    <t>4° E</t>
  </si>
  <si>
    <t>GUIA</t>
  </si>
  <si>
    <t>N°  5</t>
  </si>
  <si>
    <t>ASISTENCIA</t>
  </si>
  <si>
    <t>LEY LABORAL   CODIGO DE TRABAJO</t>
  </si>
  <si>
    <t xml:space="preserve">OPCIONAL ANUAL </t>
  </si>
  <si>
    <t>PERDIDA</t>
  </si>
  <si>
    <t>GANANCIA</t>
  </si>
  <si>
    <t>CUENTAS</t>
  </si>
  <si>
    <t>SUELDOS</t>
  </si>
  <si>
    <t>VENTAS</t>
  </si>
  <si>
    <t>TOTALES</t>
  </si>
  <si>
    <t>EJERCICIO  IGUAL 1 AÑO</t>
  </si>
  <si>
    <t>RESULTADO</t>
  </si>
  <si>
    <t>RENTA , BENEFICIO , UTILIDAD</t>
  </si>
  <si>
    <t>POITIVO</t>
  </si>
  <si>
    <t>PAGAR EL</t>
  </si>
  <si>
    <t>PAGAR POR CONCEPTO DE GRATIFICACION</t>
  </si>
  <si>
    <t>A LOS  TRABAJADORES</t>
  </si>
  <si>
    <t>GRATIFICACION ANUAL</t>
  </si>
  <si>
    <t>DIVIDO POR 5</t>
  </si>
  <si>
    <t xml:space="preserve"> HORAS  EXTRA 5</t>
  </si>
  <si>
    <t xml:space="preserve">EMPRESA </t>
  </si>
  <si>
    <t>SUELDO BASE</t>
  </si>
  <si>
    <t>VALOR 1 UNA HORA EXT</t>
  </si>
  <si>
    <t>TOTAL HORA EXT.  T</t>
  </si>
  <si>
    <t xml:space="preserve">TOTAL A PAGAR POR 20 </t>
  </si>
  <si>
    <t>SALUD  7% FONASA</t>
  </si>
  <si>
    <t>09--JULIO 2020</t>
  </si>
  <si>
    <t>ESPECIALIDAD</t>
  </si>
  <si>
    <t>ADMINISTRACION EN RECURSOS HUMANOS</t>
  </si>
  <si>
    <t xml:space="preserve">GUIA  N°  </t>
  </si>
  <si>
    <t xml:space="preserve">CÁLCULO DE REMUNERACIÓN, FINIQUITOS Y OBLIGACIONES LABORALES, 4E, CARLOS ÓRDENES  -  </t>
  </si>
  <si>
    <t>4° E  AÑO 2020</t>
  </si>
  <si>
    <t>FECHA  06--08--2020</t>
  </si>
  <si>
    <t>FECHA</t>
  </si>
  <si>
    <t>06--08--2020</t>
  </si>
  <si>
    <t>CALCULAR   GRATIFICACION  ANUAL</t>
  </si>
  <si>
    <t>40 PUNTOS</t>
  </si>
  <si>
    <t>TOTAL  PUNTOS</t>
  </si>
  <si>
    <t>DATOS</t>
  </si>
  <si>
    <t>LA EMPRESA EN EL AÑO 2019 OBTUVO UTLIDADES DE  10.000.000.-</t>
  </si>
  <si>
    <t>PARA  CALCULAR LA GRATIFICACION ANUAL</t>
  </si>
  <si>
    <t>UTILIDADES</t>
  </si>
  <si>
    <t>CANTIDAD DE DINERO A GRATIFICAR A LOS TRABAJADORES</t>
  </si>
  <si>
    <t>DESARROLLO</t>
  </si>
  <si>
    <t>SUMA</t>
  </si>
  <si>
    <t>LIQUIDACIONE</t>
  </si>
  <si>
    <t>CORRESPONDE AL  APORTE DE LAS UTILIDADES QU EL EMPLEADOR BENEFICA AL TRBAJADOR</t>
  </si>
  <si>
    <t>TOTAL GRATIFICACION A REPARTIR A LOS TRABAJADORES</t>
  </si>
  <si>
    <t>CANTIDAD DE TRABAJADORES</t>
  </si>
  <si>
    <t>GRATIFICACION A CADA TRABAJADOR</t>
  </si>
  <si>
    <t>TOTAL SUELDO</t>
  </si>
  <si>
    <t>TOTAL SUELDOS</t>
  </si>
  <si>
    <t>TRABABAJADORES</t>
  </si>
  <si>
    <t xml:space="preserve"> HORAS  EXTRA  7</t>
  </si>
  <si>
    <t>EJERCICIO</t>
  </si>
  <si>
    <t>ULTIMO</t>
  </si>
  <si>
    <t>LA EMPRESA EN EL AÑO 2019 OBTUVO UTLIDADES DE   25.000.000</t>
  </si>
  <si>
    <t>LA EMPRESA EN EL AÑO 2019 OBTUVO UTLIDADES DE   5.000.000</t>
  </si>
  <si>
    <t>T. GANADO</t>
  </si>
  <si>
    <t>T.DECTOS</t>
  </si>
  <si>
    <t>FECHA  28--08--2020</t>
  </si>
  <si>
    <t>CALCULAR   GRATIFICACION  MENSUAL</t>
  </si>
  <si>
    <t>GRATIFICACION  25%</t>
  </si>
  <si>
    <t xml:space="preserve"> HORAS  EXTRA  </t>
  </si>
  <si>
    <t xml:space="preserve"> HORAS  EXTRA   7</t>
  </si>
  <si>
    <t>O</t>
  </si>
  <si>
    <t>CALCULO HORAS EXTRA</t>
  </si>
  <si>
    <t>SUELDO   POR    FACTOR</t>
  </si>
  <si>
    <t>VALOR 1 HORA EXTRA</t>
  </si>
  <si>
    <t>TOTAL TRABA</t>
  </si>
  <si>
    <t>HORAS EXTR</t>
  </si>
  <si>
    <t>SUMAS</t>
  </si>
  <si>
    <t>GRATI</t>
  </si>
  <si>
    <t>TOPE  DE GRATIFICACION</t>
  </si>
  <si>
    <t xml:space="preserve"> HORAS  EXTRA   </t>
  </si>
  <si>
    <t>PERO  LEY  LABORAL   DICE  TOPE DE GRATIFICACION</t>
  </si>
  <si>
    <t>P</t>
  </si>
  <si>
    <t>PARA  CALCULAR LA GRATIFICACION MENSUAL</t>
  </si>
  <si>
    <t>TOPE</t>
  </si>
  <si>
    <t>INGRESO MINIMO POR 4,75</t>
  </si>
  <si>
    <t>X</t>
  </si>
  <si>
    <t>INGREO MI.</t>
  </si>
  <si>
    <t xml:space="preserve"> HORAS  EXTRAS   10</t>
  </si>
  <si>
    <t>PRUEBA</t>
  </si>
  <si>
    <t>TEMA</t>
  </si>
  <si>
    <t>ES LA SUMA DE DINERO QUE DEBE PAGAR EL EMPLEADOR AL TRABAJADOR POR LAS UTILIDADES QUE OBTIENE DURANTE EL AÑO</t>
  </si>
  <si>
    <t>SI NO TIENE UTLIDADES NO PAGA GRATIFICACION</t>
  </si>
  <si>
    <t>LUZ</t>
  </si>
  <si>
    <t>ARRIENDO</t>
  </si>
  <si>
    <t>UTILIDAD</t>
  </si>
  <si>
    <t>SE PAGA A LOS TRABAJADORES POR GRATIFICACION</t>
  </si>
  <si>
    <t>NO PAGA GRATIFICACION POR PERDIDA DEL EJERCICIO</t>
  </si>
  <si>
    <t>GRATIFICACION    ANUAL</t>
  </si>
  <si>
    <t>GRATIFICACION    MENSUAL</t>
  </si>
  <si>
    <t>ES EL PAGO DEL 25% DE LAS REMUNERACIONES CON TOPE DE 4,75   U.T.M.</t>
  </si>
  <si>
    <t xml:space="preserve"> HORAS  EXTRAS   </t>
  </si>
  <si>
    <t>TOTAL HABERES/GANADO</t>
  </si>
  <si>
    <t>DESCUENTOS</t>
  </si>
  <si>
    <t>%</t>
  </si>
  <si>
    <t>CALCULAR  IMPUESTO UNICO</t>
  </si>
  <si>
    <t>CÁLCULO DE REMUNERACIÓN, FINIQUITOS Y OBLIGACIONES LABORALES,</t>
  </si>
  <si>
    <t>PROFESOR</t>
  </si>
  <si>
    <t>CARLOS ORDENES HARRIS</t>
  </si>
  <si>
    <t>MAIL</t>
  </si>
  <si>
    <t>CARLOS.ORDENES@COLEGIOPROVIDENCIALASERENA.CL</t>
  </si>
  <si>
    <t>30 PUNTOS</t>
  </si>
  <si>
    <t>TOTAL PUNTOS  30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</si>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</sst>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3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</font>
    <font>
      <strike/>
      <sz val="11"/>
      <color theme="1"/>
      <name val="Calibri"/>
      <family val="2"/>
      <scheme val="minor"/>
    </font>
    <font>
      <b/>
      <sz val="11"/>
      <color theme="9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394">
    <xf numFmtId="0" fontId="0" fillId="0" borderId="0" xfId="0"/>
    <xf numFmtId="0" fontId="0" fillId="0" borderId="0" xfId="0" applyFill="1" applyBorder="1"/>
    <xf numFmtId="3" fontId="0" fillId="0" borderId="6" xfId="0" applyNumberFormat="1" applyFill="1" applyBorder="1"/>
    <xf numFmtId="3" fontId="0" fillId="0" borderId="3" xfId="0" applyNumberFormat="1" applyFill="1" applyBorder="1"/>
    <xf numFmtId="3" fontId="0" fillId="0" borderId="7" xfId="0" applyNumberFormat="1" applyFill="1" applyBorder="1"/>
    <xf numFmtId="3" fontId="0" fillId="0" borderId="1" xfId="0" applyNumberFormat="1" applyFill="1" applyBorder="1"/>
    <xf numFmtId="0" fontId="1" fillId="0" borderId="0" xfId="0" applyFont="1" applyFill="1" applyBorder="1"/>
    <xf numFmtId="3" fontId="2" fillId="0" borderId="7" xfId="0" applyNumberFormat="1" applyFont="1" applyFill="1" applyBorder="1"/>
    <xf numFmtId="3" fontId="2" fillId="0" borderId="6" xfId="0" applyNumberFormat="1" applyFont="1" applyFill="1" applyBorder="1"/>
    <xf numFmtId="3" fontId="3" fillId="0" borderId="7" xfId="0" applyNumberFormat="1" applyFont="1" applyFill="1" applyBorder="1"/>
    <xf numFmtId="3" fontId="2" fillId="0" borderId="4" xfId="0" applyNumberFormat="1" applyFont="1" applyFill="1" applyBorder="1"/>
    <xf numFmtId="3" fontId="0" fillId="0" borderId="4" xfId="0" applyNumberFormat="1" applyFill="1" applyBorder="1"/>
    <xf numFmtId="0" fontId="0" fillId="0" borderId="9" xfId="0" applyFill="1" applyBorder="1"/>
    <xf numFmtId="0" fontId="0" fillId="0" borderId="10" xfId="0" applyFill="1" applyBorder="1"/>
    <xf numFmtId="14" fontId="0" fillId="0" borderId="10" xfId="0" applyNumberFormat="1" applyFill="1" applyBorder="1"/>
    <xf numFmtId="0" fontId="0" fillId="0" borderId="11" xfId="0" applyFill="1" applyBorder="1"/>
    <xf numFmtId="0" fontId="0" fillId="0" borderId="5" xfId="0" applyFill="1" applyBorder="1"/>
    <xf numFmtId="0" fontId="0" fillId="0" borderId="12" xfId="0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0" fillId="0" borderId="3" xfId="0" applyFill="1" applyBorder="1"/>
    <xf numFmtId="0" fontId="0" fillId="0" borderId="9" xfId="0" applyFill="1" applyBorder="1" applyAlignment="1">
      <alignment horizontal="center"/>
    </xf>
    <xf numFmtId="3" fontId="0" fillId="0" borderId="13" xfId="0" applyNumberFormat="1" applyFill="1" applyBorder="1"/>
    <xf numFmtId="3" fontId="0" fillId="0" borderId="14" xfId="0" applyNumberFormat="1" applyFill="1" applyBorder="1" applyAlignment="1">
      <alignment horizontal="center"/>
    </xf>
    <xf numFmtId="164" fontId="0" fillId="0" borderId="0" xfId="0" applyNumberFormat="1" applyFill="1" applyBorder="1"/>
    <xf numFmtId="3" fontId="0" fillId="0" borderId="15" xfId="0" applyNumberFormat="1" applyFill="1" applyBorder="1"/>
    <xf numFmtId="3" fontId="2" fillId="0" borderId="16" xfId="0" applyNumberFormat="1" applyFont="1" applyFill="1" applyBorder="1"/>
    <xf numFmtId="3" fontId="2" fillId="0" borderId="9" xfId="0" applyNumberFormat="1" applyFont="1" applyFill="1" applyBorder="1"/>
    <xf numFmtId="3" fontId="0" fillId="0" borderId="1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3" fontId="6" fillId="0" borderId="7" xfId="0" applyNumberFormat="1" applyFont="1" applyFill="1" applyBorder="1"/>
    <xf numFmtId="3" fontId="6" fillId="0" borderId="6" xfId="0" applyNumberFormat="1" applyFont="1" applyFill="1" applyBorder="1"/>
    <xf numFmtId="3" fontId="0" fillId="0" borderId="17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19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6" fillId="2" borderId="7" xfId="0" applyNumberFormat="1" applyFont="1" applyFill="1" applyBorder="1"/>
    <xf numFmtId="14" fontId="0" fillId="0" borderId="1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4" xfId="0" applyNumberFormat="1" applyFont="1" applyFill="1" applyBorder="1"/>
    <xf numFmtId="3" fontId="7" fillId="0" borderId="9" xfId="0" applyNumberFormat="1" applyFont="1" applyFill="1" applyBorder="1"/>
    <xf numFmtId="3" fontId="8" fillId="2" borderId="2" xfId="0" applyNumberFormat="1" applyFont="1" applyFill="1" applyBorder="1" applyAlignment="1">
      <alignment horizontal="center"/>
    </xf>
    <xf numFmtId="3" fontId="0" fillId="3" borderId="6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0" fillId="3" borderId="0" xfId="0" applyFill="1" applyBorder="1"/>
    <xf numFmtId="3" fontId="9" fillId="0" borderId="0" xfId="0" applyNumberFormat="1" applyFont="1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3" fontId="0" fillId="2" borderId="0" xfId="0" applyNumberFormat="1" applyFill="1" applyBorder="1"/>
    <xf numFmtId="3" fontId="10" fillId="0" borderId="13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0" fillId="0" borderId="0" xfId="0" applyNumberFormat="1" applyFill="1" applyBorder="1"/>
    <xf numFmtId="0" fontId="4" fillId="2" borderId="0" xfId="0" applyFont="1" applyFill="1" applyBorder="1"/>
    <xf numFmtId="9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0" fontId="4" fillId="0" borderId="0" xfId="0" applyFont="1" applyFill="1" applyBorder="1"/>
    <xf numFmtId="9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14" fontId="4" fillId="0" borderId="10" xfId="0" applyNumberFormat="1" applyFont="1" applyFill="1" applyBorder="1"/>
    <xf numFmtId="0" fontId="0" fillId="0" borderId="14" xfId="0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164" fontId="13" fillId="0" borderId="0" xfId="0" applyNumberFormat="1" applyFont="1" applyFill="1" applyBorder="1"/>
    <xf numFmtId="0" fontId="14" fillId="2" borderId="0" xfId="0" applyFont="1" applyFill="1" applyBorder="1"/>
    <xf numFmtId="3" fontId="4" fillId="0" borderId="6" xfId="0" applyNumberFormat="1" applyFont="1" applyFill="1" applyBorder="1"/>
    <xf numFmtId="3" fontId="0" fillId="4" borderId="0" xfId="0" applyNumberForma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15" fillId="0" borderId="6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" fontId="0" fillId="0" borderId="0" xfId="0" applyNumberFormat="1" applyFill="1" applyBorder="1"/>
    <xf numFmtId="3" fontId="0" fillId="0" borderId="21" xfId="0" applyNumberFormat="1" applyFill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0" fontId="9" fillId="2" borderId="0" xfId="0" applyFont="1" applyFill="1" applyBorder="1"/>
    <xf numFmtId="0" fontId="0" fillId="0" borderId="4" xfId="0" applyFill="1" applyBorder="1"/>
    <xf numFmtId="3" fontId="0" fillId="0" borderId="5" xfId="0" applyNumberFormat="1" applyFill="1" applyBorder="1"/>
    <xf numFmtId="0" fontId="0" fillId="0" borderId="6" xfId="0" applyFill="1" applyBorder="1"/>
    <xf numFmtId="3" fontId="0" fillId="0" borderId="18" xfId="0" applyNumberFormat="1" applyFill="1" applyBorder="1"/>
    <xf numFmtId="0" fontId="0" fillId="0" borderId="7" xfId="0" applyFill="1" applyBorder="1"/>
    <xf numFmtId="0" fontId="0" fillId="0" borderId="19" xfId="0" applyFill="1" applyBorder="1"/>
    <xf numFmtId="0" fontId="0" fillId="0" borderId="1" xfId="0" applyFill="1" applyBorder="1"/>
    <xf numFmtId="3" fontId="0" fillId="0" borderId="2" xfId="0" applyNumberFormat="1" applyFill="1" applyBorder="1"/>
    <xf numFmtId="3" fontId="0" fillId="0" borderId="19" xfId="0" applyNumberFormat="1" applyFill="1" applyBorder="1"/>
    <xf numFmtId="3" fontId="0" fillId="2" borderId="7" xfId="0" applyNumberFormat="1" applyFill="1" applyBorder="1"/>
    <xf numFmtId="3" fontId="0" fillId="2" borderId="4" xfId="0" applyNumberForma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16" fillId="0" borderId="0" xfId="0" applyNumberFormat="1" applyFont="1" applyFill="1" applyBorder="1"/>
    <xf numFmtId="3" fontId="16" fillId="0" borderId="6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" fontId="14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/>
    </xf>
    <xf numFmtId="0" fontId="4" fillId="5" borderId="0" xfId="0" applyFont="1" applyFill="1" applyBorder="1"/>
    <xf numFmtId="9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Border="1"/>
    <xf numFmtId="3" fontId="0" fillId="0" borderId="4" xfId="0" applyNumberForma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5" fillId="0" borderId="7" xfId="0" applyNumberFormat="1" applyFont="1" applyFill="1" applyBorder="1"/>
    <xf numFmtId="3" fontId="19" fillId="0" borderId="7" xfId="0" applyNumberFormat="1" applyFont="1" applyFill="1" applyBorder="1"/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0" fillId="0" borderId="8" xfId="0" applyFill="1" applyBorder="1"/>
    <xf numFmtId="0" fontId="0" fillId="0" borderId="18" xfId="0" applyFill="1" applyBorder="1"/>
    <xf numFmtId="0" fontId="4" fillId="0" borderId="6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3" fillId="0" borderId="8" xfId="0" applyFont="1" applyFill="1" applyBorder="1" applyAlignment="1">
      <alignment horizontal="right"/>
    </xf>
    <xf numFmtId="164" fontId="13" fillId="0" borderId="8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3" fontId="20" fillId="0" borderId="0" xfId="0" applyNumberFormat="1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3" fontId="0" fillId="0" borderId="23" xfId="0" applyNumberForma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3" fontId="0" fillId="0" borderId="24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6" borderId="0" xfId="0" applyFill="1" applyBorder="1"/>
    <xf numFmtId="3" fontId="0" fillId="0" borderId="7" xfId="0" applyNumberFormat="1" applyFill="1" applyBorder="1" applyAlignment="1">
      <alignment horizontal="center"/>
    </xf>
    <xf numFmtId="3" fontId="0" fillId="0" borderId="25" xfId="0" applyNumberFormat="1" applyFill="1" applyBorder="1" applyAlignment="1">
      <alignment horizontal="left"/>
    </xf>
    <xf numFmtId="0" fontId="0" fillId="0" borderId="25" xfId="0" applyFill="1" applyBorder="1"/>
    <xf numFmtId="0" fontId="0" fillId="0" borderId="7" xfId="0" applyFill="1" applyBorder="1" applyAlignment="1">
      <alignment horizontal="center"/>
    </xf>
    <xf numFmtId="0" fontId="0" fillId="0" borderId="14" xfId="0" applyFill="1" applyBorder="1"/>
    <xf numFmtId="3" fontId="0" fillId="0" borderId="25" xfId="0" applyNumberFormat="1" applyFill="1" applyBorder="1"/>
    <xf numFmtId="3" fontId="0" fillId="6" borderId="0" xfId="0" applyNumberFormat="1" applyFill="1" applyBorder="1"/>
    <xf numFmtId="3" fontId="0" fillId="6" borderId="1" xfId="0" applyNumberFormat="1" applyFill="1" applyBorder="1" applyAlignment="1">
      <alignment horizontal="center"/>
    </xf>
    <xf numFmtId="3" fontId="4" fillId="0" borderId="19" xfId="0" applyNumberFormat="1" applyFont="1" applyFill="1" applyBorder="1"/>
    <xf numFmtId="0" fontId="0" fillId="0" borderId="0" xfId="0" applyFill="1" applyBorder="1" applyAlignment="1">
      <alignment horizontal="right"/>
    </xf>
    <xf numFmtId="0" fontId="23" fillId="6" borderId="0" xfId="0" applyFont="1" applyFill="1" applyBorder="1"/>
    <xf numFmtId="3" fontId="22" fillId="0" borderId="6" xfId="0" applyNumberFormat="1" applyFont="1" applyFill="1" applyBorder="1"/>
    <xf numFmtId="9" fontId="22" fillId="0" borderId="8" xfId="0" applyNumberFormat="1" applyFont="1" applyFill="1" applyBorder="1" applyAlignment="1">
      <alignment horizontal="center"/>
    </xf>
    <xf numFmtId="3" fontId="24" fillId="0" borderId="6" xfId="0" applyNumberFormat="1" applyFont="1" applyFill="1" applyBorder="1" applyAlignment="1">
      <alignment horizontal="center"/>
    </xf>
    <xf numFmtId="0" fontId="22" fillId="0" borderId="8" xfId="0" applyFont="1" applyFill="1" applyBorder="1"/>
    <xf numFmtId="0" fontId="0" fillId="6" borderId="25" xfId="0" applyFill="1" applyBorder="1"/>
    <xf numFmtId="3" fontId="0" fillId="6" borderId="25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1" xfId="0" applyNumberFormat="1" applyFill="1" applyBorder="1"/>
    <xf numFmtId="0" fontId="0" fillId="2" borderId="0" xfId="0" applyFill="1" applyBorder="1" applyAlignment="1">
      <alignment horizontal="right"/>
    </xf>
    <xf numFmtId="3" fontId="0" fillId="2" borderId="5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3" fontId="0" fillId="2" borderId="24" xfId="0" applyNumberFormat="1" applyFill="1" applyBorder="1" applyAlignment="1">
      <alignment horizontal="center"/>
    </xf>
    <xf numFmtId="3" fontId="9" fillId="0" borderId="5" xfId="0" applyNumberFormat="1" applyFont="1" applyFill="1" applyBorder="1"/>
    <xf numFmtId="0" fontId="0" fillId="6" borderId="3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4" fillId="6" borderId="3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9" fillId="0" borderId="7" xfId="0" applyNumberFormat="1" applyFont="1" applyFill="1" applyBorder="1"/>
    <xf numFmtId="3" fontId="14" fillId="0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0" fillId="4" borderId="15" xfId="0" applyNumberFormat="1" applyFill="1" applyBorder="1"/>
    <xf numFmtId="3" fontId="0" fillId="4" borderId="6" xfId="0" applyNumberFormat="1" applyFill="1" applyBorder="1"/>
    <xf numFmtId="3" fontId="0" fillId="4" borderId="7" xfId="0" applyNumberFormat="1" applyFill="1" applyBorder="1"/>
    <xf numFmtId="3" fontId="6" fillId="4" borderId="7" xfId="0" applyNumberFormat="1" applyFont="1" applyFill="1" applyBorder="1"/>
    <xf numFmtId="3" fontId="2" fillId="4" borderId="16" xfId="0" applyNumberFormat="1" applyFont="1" applyFill="1" applyBorder="1"/>
    <xf numFmtId="3" fontId="2" fillId="4" borderId="6" xfId="0" applyNumberFormat="1" applyFont="1" applyFill="1" applyBorder="1"/>
    <xf numFmtId="3" fontId="2" fillId="4" borderId="7" xfId="0" applyNumberFormat="1" applyFont="1" applyFill="1" applyBorder="1"/>
    <xf numFmtId="3" fontId="2" fillId="4" borderId="4" xfId="0" applyNumberFormat="1" applyFont="1" applyFill="1" applyBorder="1"/>
    <xf numFmtId="3" fontId="2" fillId="4" borderId="9" xfId="0" applyNumberFormat="1" applyFont="1" applyFill="1" applyBorder="1"/>
    <xf numFmtId="3" fontId="6" fillId="4" borderId="6" xfId="0" applyNumberFormat="1" applyFont="1" applyFill="1" applyBorder="1"/>
    <xf numFmtId="3" fontId="3" fillId="4" borderId="7" xfId="0" applyNumberFormat="1" applyFont="1" applyFill="1" applyBorder="1"/>
    <xf numFmtId="3" fontId="5" fillId="4" borderId="7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14" fontId="25" fillId="0" borderId="10" xfId="0" applyNumberFormat="1" applyFont="1" applyFill="1" applyBorder="1"/>
    <xf numFmtId="0" fontId="14" fillId="0" borderId="4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left"/>
    </xf>
    <xf numFmtId="0" fontId="14" fillId="0" borderId="8" xfId="0" applyFont="1" applyFill="1" applyBorder="1"/>
    <xf numFmtId="9" fontId="14" fillId="0" borderId="0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4" fillId="0" borderId="10" xfId="0" applyFont="1" applyFill="1" applyBorder="1"/>
    <xf numFmtId="14" fontId="14" fillId="0" borderId="10" xfId="0" applyNumberFormat="1" applyFont="1" applyFill="1" applyBorder="1"/>
    <xf numFmtId="0" fontId="14" fillId="0" borderId="11" xfId="0" applyFont="1" applyFill="1" applyBorder="1"/>
    <xf numFmtId="0" fontId="14" fillId="0" borderId="6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right"/>
    </xf>
    <xf numFmtId="164" fontId="25" fillId="0" borderId="8" xfId="0" applyNumberFormat="1" applyFont="1" applyFill="1" applyBorder="1"/>
    <xf numFmtId="0" fontId="14" fillId="0" borderId="18" xfId="0" applyFont="1" applyFill="1" applyBorder="1"/>
    <xf numFmtId="3" fontId="14" fillId="0" borderId="2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0" fontId="14" fillId="0" borderId="5" xfId="0" applyFont="1" applyFill="1" applyBorder="1"/>
    <xf numFmtId="3" fontId="14" fillId="0" borderId="1" xfId="0" applyNumberFormat="1" applyFont="1" applyFill="1" applyBorder="1"/>
    <xf numFmtId="3" fontId="14" fillId="0" borderId="21" xfId="0" applyNumberFormat="1" applyFont="1" applyFill="1" applyBorder="1" applyAlignment="1">
      <alignment horizontal="center"/>
    </xf>
    <xf numFmtId="3" fontId="14" fillId="0" borderId="23" xfId="0" applyNumberFormat="1" applyFont="1" applyFill="1" applyBorder="1" applyAlignment="1">
      <alignment horizontal="center"/>
    </xf>
    <xf numFmtId="3" fontId="25" fillId="0" borderId="5" xfId="0" applyNumberFormat="1" applyFont="1" applyFill="1" applyBorder="1"/>
    <xf numFmtId="3" fontId="25" fillId="0" borderId="0" xfId="0" applyNumberFormat="1" applyFont="1" applyFill="1" applyBorder="1"/>
    <xf numFmtId="3" fontId="14" fillId="0" borderId="6" xfId="0" applyNumberFormat="1" applyFont="1" applyFill="1" applyBorder="1"/>
    <xf numFmtId="3" fontId="3" fillId="0" borderId="6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0" fontId="14" fillId="0" borderId="12" xfId="0" applyFont="1" applyFill="1" applyBorder="1"/>
    <xf numFmtId="0" fontId="14" fillId="0" borderId="3" xfId="0" applyFont="1" applyFill="1" applyBorder="1"/>
    <xf numFmtId="14" fontId="25" fillId="0" borderId="11" xfId="0" applyNumberFormat="1" applyFont="1" applyFill="1" applyBorder="1"/>
    <xf numFmtId="0" fontId="25" fillId="2" borderId="4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left"/>
    </xf>
    <xf numFmtId="3" fontId="3" fillId="2" borderId="7" xfId="0" applyNumberFormat="1" applyFont="1" applyFill="1" applyBorder="1"/>
    <xf numFmtId="3" fontId="2" fillId="2" borderId="4" xfId="0" applyNumberFormat="1" applyFont="1" applyFill="1" applyBorder="1"/>
    <xf numFmtId="3" fontId="2" fillId="2" borderId="9" xfId="0" applyNumberFormat="1" applyFont="1" applyFill="1" applyBorder="1"/>
    <xf numFmtId="3" fontId="2" fillId="2" borderId="7" xfId="0" applyNumberFormat="1" applyFont="1" applyFill="1" applyBorder="1"/>
    <xf numFmtId="3" fontId="14" fillId="2" borderId="0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3" fontId="9" fillId="7" borderId="7" xfId="0" applyNumberFormat="1" applyFont="1" applyFill="1" applyBorder="1"/>
    <xf numFmtId="3" fontId="4" fillId="0" borderId="1" xfId="0" applyNumberFormat="1" applyFont="1" applyFill="1" applyBorder="1"/>
    <xf numFmtId="3" fontId="14" fillId="8" borderId="2" xfId="0" applyNumberFormat="1" applyFont="1" applyFill="1" applyBorder="1" applyAlignment="1">
      <alignment horizontal="center"/>
    </xf>
    <xf numFmtId="3" fontId="14" fillId="8" borderId="0" xfId="0" applyNumberFormat="1" applyFont="1" applyFill="1" applyBorder="1"/>
    <xf numFmtId="3" fontId="4" fillId="8" borderId="1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0" fontId="14" fillId="8" borderId="8" xfId="0" applyFont="1" applyFill="1" applyBorder="1"/>
    <xf numFmtId="0" fontId="14" fillId="0" borderId="7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7" xfId="0" applyFont="1" applyFill="1" applyBorder="1"/>
    <xf numFmtId="0" fontId="14" fillId="0" borderId="19" xfId="0" applyFont="1" applyFill="1" applyBorder="1"/>
    <xf numFmtId="0" fontId="14" fillId="0" borderId="25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/>
    <xf numFmtId="3" fontId="2" fillId="0" borderId="26" xfId="0" applyNumberFormat="1" applyFont="1" applyFill="1" applyBorder="1"/>
    <xf numFmtId="3" fontId="2" fillId="0" borderId="8" xfId="0" applyNumberFormat="1" applyFont="1" applyFill="1" applyBorder="1"/>
    <xf numFmtId="3" fontId="3" fillId="0" borderId="25" xfId="0" applyNumberFormat="1" applyFont="1" applyFill="1" applyBorder="1"/>
    <xf numFmtId="3" fontId="6" fillId="0" borderId="25" xfId="0" applyNumberFormat="1" applyFont="1" applyFill="1" applyBorder="1"/>
    <xf numFmtId="3" fontId="3" fillId="2" borderId="25" xfId="0" applyNumberFormat="1" applyFont="1" applyFill="1" applyBorder="1"/>
    <xf numFmtId="3" fontId="2" fillId="2" borderId="0" xfId="0" applyNumberFormat="1" applyFont="1" applyFill="1" applyBorder="1"/>
    <xf numFmtId="9" fontId="14" fillId="0" borderId="14" xfId="0" applyNumberFormat="1" applyFont="1" applyFill="1" applyBorder="1" applyAlignment="1">
      <alignment horizontal="center"/>
    </xf>
    <xf numFmtId="3" fontId="14" fillId="0" borderId="2" xfId="0" applyNumberFormat="1" applyFont="1" applyFill="1" applyBorder="1"/>
    <xf numFmtId="3" fontId="14" fillId="2" borderId="2" xfId="0" applyNumberFormat="1" applyFont="1" applyFill="1" applyBorder="1"/>
    <xf numFmtId="3" fontId="14" fillId="2" borderId="3" xfId="0" applyNumberFormat="1" applyFont="1" applyFill="1" applyBorder="1"/>
    <xf numFmtId="3" fontId="4" fillId="2" borderId="6" xfId="0" applyNumberFormat="1" applyFont="1" applyFill="1" applyBorder="1"/>
    <xf numFmtId="3" fontId="14" fillId="2" borderId="2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14" fontId="25" fillId="2" borderId="10" xfId="0" applyNumberFormat="1" applyFont="1" applyFill="1" applyBorder="1"/>
    <xf numFmtId="0" fontId="14" fillId="2" borderId="4" xfId="0" applyFont="1" applyFill="1" applyBorder="1" applyAlignment="1">
      <alignment horizontal="center"/>
    </xf>
    <xf numFmtId="0" fontId="25" fillId="2" borderId="0" xfId="0" applyFont="1" applyFill="1" applyBorder="1"/>
    <xf numFmtId="0" fontId="25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8" xfId="0" applyFont="1" applyFill="1" applyBorder="1"/>
    <xf numFmtId="0" fontId="14" fillId="2" borderId="8" xfId="0" applyFont="1" applyFill="1" applyBorder="1"/>
    <xf numFmtId="9" fontId="14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14" fontId="14" fillId="2" borderId="10" xfId="0" applyNumberFormat="1" applyFont="1" applyFill="1" applyBorder="1"/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right"/>
    </xf>
    <xf numFmtId="164" fontId="25" fillId="2" borderId="8" xfId="0" applyNumberFormat="1" applyFont="1" applyFill="1" applyBorder="1"/>
    <xf numFmtId="0" fontId="14" fillId="2" borderId="18" xfId="0" applyFont="1" applyFill="1" applyBorder="1"/>
    <xf numFmtId="3" fontId="14" fillId="2" borderId="1" xfId="0" applyNumberFormat="1" applyFont="1" applyFill="1" applyBorder="1" applyAlignment="1">
      <alignment horizontal="center"/>
    </xf>
    <xf numFmtId="0" fontId="14" fillId="2" borderId="5" xfId="0" applyFont="1" applyFill="1" applyBorder="1"/>
    <xf numFmtId="3" fontId="4" fillId="2" borderId="1" xfId="0" applyNumberFormat="1" applyFont="1" applyFill="1" applyBorder="1"/>
    <xf numFmtId="3" fontId="4" fillId="2" borderId="21" xfId="0" applyNumberFormat="1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23" xfId="0" applyNumberFormat="1" applyFont="1" applyFill="1" applyBorder="1" applyAlignment="1">
      <alignment horizontal="center"/>
    </xf>
    <xf numFmtId="3" fontId="25" fillId="2" borderId="5" xfId="0" applyNumberFormat="1" applyFont="1" applyFill="1" applyBorder="1"/>
    <xf numFmtId="3" fontId="25" fillId="2" borderId="0" xfId="0" applyNumberFormat="1" applyFont="1" applyFill="1" applyBorder="1"/>
    <xf numFmtId="3" fontId="14" fillId="2" borderId="6" xfId="0" applyNumberFormat="1" applyFont="1" applyFill="1" applyBorder="1"/>
    <xf numFmtId="3" fontId="9" fillId="2" borderId="7" xfId="0" applyNumberFormat="1" applyFont="1" applyFill="1" applyBorder="1"/>
    <xf numFmtId="3" fontId="2" fillId="2" borderId="26" xfId="0" applyNumberFormat="1" applyFont="1" applyFill="1" applyBorder="1"/>
    <xf numFmtId="3" fontId="2" fillId="2" borderId="8" xfId="0" applyNumberFormat="1" applyFont="1" applyFill="1" applyBorder="1"/>
    <xf numFmtId="3" fontId="6" fillId="2" borderId="25" xfId="0" applyNumberFormat="1" applyFont="1" applyFill="1" applyBorder="1"/>
    <xf numFmtId="3" fontId="6" fillId="2" borderId="6" xfId="0" applyNumberFormat="1" applyFont="1" applyFill="1" applyBorder="1"/>
    <xf numFmtId="0" fontId="14" fillId="2" borderId="12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14" fillId="2" borderId="3" xfId="0" applyFont="1" applyFill="1" applyBorder="1"/>
    <xf numFmtId="14" fontId="14" fillId="2" borderId="0" xfId="0" applyNumberFormat="1" applyFont="1" applyFill="1" applyBorder="1"/>
    <xf numFmtId="3" fontId="27" fillId="7" borderId="7" xfId="0" applyNumberFormat="1" applyFont="1" applyFill="1" applyBorder="1"/>
    <xf numFmtId="3" fontId="21" fillId="0" borderId="3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9" borderId="5" xfId="0" applyFont="1" applyFill="1" applyBorder="1"/>
    <xf numFmtId="3" fontId="25" fillId="9" borderId="5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/>
    <xf numFmtId="3" fontId="4" fillId="9" borderId="1" xfId="0" applyNumberFormat="1" applyFont="1" applyFill="1" applyBorder="1" applyAlignment="1">
      <alignment horizontal="center"/>
    </xf>
    <xf numFmtId="3" fontId="3" fillId="10" borderId="7" xfId="0" applyNumberFormat="1" applyFont="1" applyFill="1" applyBorder="1"/>
    <xf numFmtId="3" fontId="3" fillId="10" borderId="1" xfId="0" applyNumberFormat="1" applyFont="1" applyFill="1" applyBorder="1" applyAlignment="1">
      <alignment horizontal="center"/>
    </xf>
    <xf numFmtId="3" fontId="3" fillId="10" borderId="25" xfId="0" applyNumberFormat="1" applyFont="1" applyFill="1" applyBorder="1"/>
    <xf numFmtId="3" fontId="6" fillId="10" borderId="25" xfId="0" applyNumberFormat="1" applyFont="1" applyFill="1" applyBorder="1"/>
    <xf numFmtId="3" fontId="6" fillId="10" borderId="1" xfId="0" applyNumberFormat="1" applyFont="1" applyFill="1" applyBorder="1" applyAlignment="1">
      <alignment horizontal="center"/>
    </xf>
    <xf numFmtId="3" fontId="2" fillId="0" borderId="27" xfId="0" applyNumberFormat="1" applyFont="1" applyFill="1" applyBorder="1"/>
    <xf numFmtId="3" fontId="2" fillId="0" borderId="28" xfId="0" applyNumberFormat="1" applyFont="1" applyFill="1" applyBorder="1" applyAlignment="1">
      <alignment horizontal="center"/>
    </xf>
    <xf numFmtId="3" fontId="2" fillId="11" borderId="7" xfId="0" applyNumberFormat="1" applyFont="1" applyFill="1" applyBorder="1"/>
    <xf numFmtId="3" fontId="3" fillId="11" borderId="1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4" fillId="0" borderId="1" xfId="0" applyFont="1" applyFill="1" applyBorder="1"/>
    <xf numFmtId="9" fontId="14" fillId="0" borderId="0" xfId="0" applyNumberFormat="1" applyFont="1" applyFill="1" applyBorder="1"/>
    <xf numFmtId="3" fontId="14" fillId="0" borderId="7" xfId="0" applyNumberFormat="1" applyFont="1" applyFill="1" applyBorder="1" applyAlignment="1">
      <alignment horizontal="center"/>
    </xf>
    <xf numFmtId="0" fontId="14" fillId="0" borderId="25" xfId="0" applyFont="1" applyFill="1" applyBorder="1"/>
    <xf numFmtId="0" fontId="28" fillId="0" borderId="0" xfId="0" applyFont="1" applyFill="1" applyBorder="1" applyAlignment="1">
      <alignment horizontal="left"/>
    </xf>
    <xf numFmtId="3" fontId="25" fillId="0" borderId="5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29" fillId="0" borderId="7" xfId="0" applyNumberFormat="1" applyFont="1" applyFill="1" applyBorder="1"/>
    <xf numFmtId="3" fontId="14" fillId="0" borderId="1" xfId="0" applyNumberFormat="1" applyFont="1" applyFill="1" applyBorder="1" applyAlignment="1"/>
    <xf numFmtId="0" fontId="29" fillId="0" borderId="8" xfId="0" applyFont="1" applyFill="1" applyBorder="1" applyAlignment="1">
      <alignment horizontal="right"/>
    </xf>
    <xf numFmtId="164" fontId="29" fillId="0" borderId="8" xfId="0" applyNumberFormat="1" applyFont="1" applyFill="1" applyBorder="1"/>
    <xf numFmtId="0" fontId="14" fillId="0" borderId="29" xfId="0" applyFont="1" applyFill="1" applyBorder="1"/>
    <xf numFmtId="0" fontId="25" fillId="0" borderId="4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3" fontId="14" fillId="0" borderId="30" xfId="0" applyNumberFormat="1" applyFont="1" applyFill="1" applyBorder="1" applyAlignment="1">
      <alignment horizontal="center"/>
    </xf>
    <xf numFmtId="3" fontId="14" fillId="0" borderId="18" xfId="0" applyNumberFormat="1" applyFont="1" applyFill="1" applyBorder="1" applyAlignment="1">
      <alignment horizontal="center"/>
    </xf>
    <xf numFmtId="3" fontId="14" fillId="0" borderId="19" xfId="0" applyNumberFormat="1" applyFont="1" applyFill="1" applyBorder="1" applyAlignment="1"/>
    <xf numFmtId="3" fontId="2" fillId="0" borderId="31" xfId="0" applyNumberFormat="1" applyFont="1" applyFill="1" applyBorder="1" applyAlignment="1">
      <alignment horizontal="center"/>
    </xf>
    <xf numFmtId="3" fontId="2" fillId="0" borderId="24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0" fontId="14" fillId="0" borderId="14" xfId="0" applyFont="1" applyFill="1" applyBorder="1"/>
    <xf numFmtId="3" fontId="14" fillId="0" borderId="3" xfId="0" applyNumberFormat="1" applyFont="1" applyFill="1" applyBorder="1"/>
    <xf numFmtId="3" fontId="25" fillId="0" borderId="1" xfId="0" applyNumberFormat="1" applyFont="1" applyFill="1" applyBorder="1"/>
    <xf numFmtId="3" fontId="3" fillId="0" borderId="1" xfId="0" applyNumberFormat="1" applyFont="1" applyFill="1" applyBorder="1"/>
    <xf numFmtId="3" fontId="2" fillId="0" borderId="28" xfId="0" applyNumberFormat="1" applyFont="1" applyFill="1" applyBorder="1"/>
    <xf numFmtId="3" fontId="2" fillId="0" borderId="3" xfId="0" applyNumberFormat="1" applyFont="1" applyFill="1" applyBorder="1"/>
    <xf numFmtId="3" fontId="2" fillId="0" borderId="2" xfId="0" applyNumberFormat="1" applyFont="1" applyFill="1" applyBorder="1"/>
    <xf numFmtId="3" fontId="2" fillId="0" borderId="14" xfId="0" applyNumberFormat="1" applyFont="1" applyFill="1" applyBorder="1"/>
    <xf numFmtId="3" fontId="30" fillId="6" borderId="1" xfId="0" applyNumberFormat="1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/>
    <xf numFmtId="0" fontId="31" fillId="0" borderId="0" xfId="1" applyFill="1" applyBorder="1"/>
    <xf numFmtId="0" fontId="14" fillId="0" borderId="0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.ORDENES@COLEGIOPROVIDENCIALASERENA.C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="112" zoomScaleNormal="112" workbookViewId="0">
      <selection activeCell="J8" sqref="J8"/>
    </sheetView>
  </sheetViews>
  <sheetFormatPr baseColWidth="10" defaultColWidth="11.42578125" defaultRowHeight="15" x14ac:dyDescent="0.25"/>
  <cols>
    <col min="1" max="1" width="11.42578125" style="218"/>
    <col min="2" max="2" width="24.28515625" style="218" customWidth="1"/>
    <col min="3" max="3" width="12.5703125" style="128" customWidth="1"/>
    <col min="4" max="5" width="11.42578125" style="128"/>
    <col min="6" max="6" width="12.5703125" style="128" bestFit="1" customWidth="1"/>
    <col min="7" max="7" width="11.42578125" style="128"/>
    <col min="8" max="16384" width="11.42578125" style="218"/>
  </cols>
  <sheetData>
    <row r="1" spans="2:10" ht="15.75" thickBot="1" x14ac:dyDescent="0.3">
      <c r="D1" s="295"/>
    </row>
    <row r="2" spans="2:10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 t="s">
        <v>174</v>
      </c>
      <c r="I2" s="223"/>
      <c r="J2" s="254"/>
    </row>
    <row r="3" spans="2:10" x14ac:dyDescent="0.25">
      <c r="B3" s="224" t="s">
        <v>63</v>
      </c>
      <c r="C3" s="225" t="s">
        <v>167</v>
      </c>
      <c r="E3" s="218"/>
      <c r="F3" s="218"/>
      <c r="G3" s="218"/>
      <c r="J3" s="243"/>
    </row>
    <row r="4" spans="2:10" x14ac:dyDescent="0.25">
      <c r="B4" s="224" t="s">
        <v>64</v>
      </c>
      <c r="C4" s="226" t="s">
        <v>98</v>
      </c>
      <c r="D4" s="227"/>
      <c r="E4" s="218"/>
      <c r="F4" s="218"/>
      <c r="G4" s="218" t="s">
        <v>168</v>
      </c>
      <c r="H4" s="218" t="s">
        <v>169</v>
      </c>
      <c r="J4" s="243"/>
    </row>
    <row r="5" spans="2:10" ht="18.75" x14ac:dyDescent="0.3">
      <c r="B5" s="372" t="s">
        <v>96</v>
      </c>
      <c r="C5" s="373">
        <v>8</v>
      </c>
      <c r="D5" s="227"/>
      <c r="E5" s="393" t="s">
        <v>170</v>
      </c>
      <c r="F5" s="392" t="s">
        <v>171</v>
      </c>
      <c r="G5" s="218"/>
      <c r="J5" s="243"/>
    </row>
    <row r="6" spans="2:10" ht="15.75" thickBot="1" x14ac:dyDescent="0.3">
      <c r="B6" s="149" t="s">
        <v>60</v>
      </c>
      <c r="C6" s="109" t="s">
        <v>166</v>
      </c>
      <c r="D6" s="109"/>
      <c r="E6" s="108"/>
      <c r="F6" s="228" t="s">
        <v>173</v>
      </c>
      <c r="G6" s="228"/>
      <c r="H6" s="228"/>
      <c r="I6" s="228"/>
      <c r="J6" s="239"/>
    </row>
    <row r="7" spans="2:10" x14ac:dyDescent="0.25">
      <c r="E7" s="218"/>
      <c r="F7" s="218"/>
      <c r="G7" s="218"/>
    </row>
    <row r="8" spans="2:10" x14ac:dyDescent="0.25">
      <c r="E8" s="218"/>
      <c r="F8" s="218"/>
      <c r="G8" s="218"/>
    </row>
    <row r="9" spans="2:10" x14ac:dyDescent="0.25">
      <c r="D9" s="130"/>
      <c r="E9" s="130"/>
      <c r="F9" s="218"/>
      <c r="G9" s="218"/>
    </row>
    <row r="10" spans="2:10" ht="15.75" thickBot="1" x14ac:dyDescent="0.3">
      <c r="B10" s="128" t="s">
        <v>121</v>
      </c>
      <c r="C10" s="218"/>
      <c r="D10" s="229"/>
      <c r="E10" s="129"/>
      <c r="F10" s="129"/>
      <c r="G10" s="129"/>
    </row>
    <row r="11" spans="2:10" ht="15.75" thickBot="1" x14ac:dyDescent="0.3">
      <c r="B11" s="381" t="s">
        <v>24</v>
      </c>
      <c r="C11" s="221"/>
      <c r="D11" s="221"/>
      <c r="E11" s="231"/>
      <c r="F11" s="231"/>
      <c r="G11" s="232" t="s">
        <v>43</v>
      </c>
      <c r="H11" s="233"/>
    </row>
    <row r="12" spans="2:10" ht="19.5" thickBot="1" x14ac:dyDescent="0.35">
      <c r="B12" s="253"/>
      <c r="C12" s="278" t="s">
        <v>112</v>
      </c>
      <c r="D12" s="236"/>
      <c r="E12" s="369" t="s">
        <v>11</v>
      </c>
      <c r="F12" s="370">
        <v>322000</v>
      </c>
      <c r="H12" s="239" t="s">
        <v>21</v>
      </c>
    </row>
    <row r="13" spans="2:10" ht="15.75" thickBot="1" x14ac:dyDescent="0.3">
      <c r="B13" s="359"/>
      <c r="C13" s="241"/>
      <c r="D13" s="240"/>
      <c r="E13" s="240"/>
      <c r="F13" s="240"/>
      <c r="G13" s="242"/>
      <c r="H13" s="243" t="s">
        <v>145</v>
      </c>
    </row>
    <row r="14" spans="2:10" ht="15.75" thickBot="1" x14ac:dyDescent="0.3">
      <c r="B14" s="244" t="s">
        <v>0</v>
      </c>
      <c r="C14" s="374">
        <v>800000</v>
      </c>
      <c r="D14" s="245">
        <v>1200000</v>
      </c>
      <c r="E14" s="246">
        <v>1500000</v>
      </c>
      <c r="F14" s="246">
        <v>2900000</v>
      </c>
      <c r="G14" s="242">
        <v>3500000</v>
      </c>
      <c r="H14" s="365"/>
      <c r="I14" s="248"/>
    </row>
    <row r="15" spans="2:10" ht="15.75" thickBot="1" x14ac:dyDescent="0.3">
      <c r="B15" s="382" t="s">
        <v>162</v>
      </c>
      <c r="C15" s="375">
        <v>0</v>
      </c>
      <c r="D15" s="201">
        <v>0</v>
      </c>
      <c r="E15" s="201">
        <v>0</v>
      </c>
      <c r="F15" s="201">
        <v>0</v>
      </c>
      <c r="G15" s="201">
        <v>0</v>
      </c>
      <c r="H15" s="243"/>
    </row>
    <row r="16" spans="2:10" ht="15.75" thickBot="1" x14ac:dyDescent="0.3">
      <c r="B16" s="382" t="s">
        <v>10</v>
      </c>
      <c r="C16" s="375">
        <v>0</v>
      </c>
      <c r="D16" s="201">
        <v>0</v>
      </c>
      <c r="E16" s="201">
        <v>0</v>
      </c>
      <c r="F16" s="201">
        <v>0</v>
      </c>
      <c r="G16" s="201">
        <v>0</v>
      </c>
      <c r="H16" s="243"/>
    </row>
    <row r="17" spans="1:11" ht="15.75" thickBot="1" x14ac:dyDescent="0.3">
      <c r="B17" s="382" t="s">
        <v>7</v>
      </c>
      <c r="C17" s="375">
        <v>0</v>
      </c>
      <c r="D17" s="201">
        <v>0</v>
      </c>
      <c r="E17" s="201">
        <v>0</v>
      </c>
      <c r="F17" s="201">
        <v>0</v>
      </c>
      <c r="G17" s="201">
        <v>0</v>
      </c>
      <c r="H17" s="243"/>
    </row>
    <row r="18" spans="1:11" ht="15.75" thickBot="1" x14ac:dyDescent="0.3">
      <c r="B18" s="383" t="s">
        <v>129</v>
      </c>
      <c r="C18" s="376"/>
      <c r="D18" s="242"/>
      <c r="E18" s="242"/>
      <c r="F18" s="242"/>
      <c r="G18" s="242"/>
      <c r="H18" s="243" t="s">
        <v>8</v>
      </c>
      <c r="I18" s="130"/>
    </row>
    <row r="19" spans="1:11" ht="15.75" thickBot="1" x14ac:dyDescent="0.3">
      <c r="A19" s="128" t="s">
        <v>165</v>
      </c>
      <c r="B19" s="384" t="s">
        <v>25</v>
      </c>
      <c r="C19" s="55"/>
      <c r="D19" s="141"/>
      <c r="E19" s="141"/>
      <c r="F19" s="141"/>
      <c r="G19" s="141"/>
      <c r="H19" s="243"/>
      <c r="K19" s="358"/>
    </row>
    <row r="20" spans="1:11" x14ac:dyDescent="0.25">
      <c r="B20" s="385" t="s">
        <v>1</v>
      </c>
      <c r="C20" s="377"/>
      <c r="D20" s="355"/>
      <c r="E20" s="355"/>
      <c r="F20" s="355"/>
      <c r="G20" s="355"/>
      <c r="H20" s="243"/>
    </row>
    <row r="21" spans="1:11" ht="15.75" thickBot="1" x14ac:dyDescent="0.3">
      <c r="B21" s="386" t="s">
        <v>12</v>
      </c>
      <c r="C21" s="378"/>
      <c r="D21" s="136"/>
      <c r="E21" s="136"/>
      <c r="F21" s="136"/>
      <c r="G21" s="136"/>
      <c r="H21" s="243"/>
    </row>
    <row r="22" spans="1:11" ht="15.75" thickBot="1" x14ac:dyDescent="0.3">
      <c r="B22" s="384" t="s">
        <v>26</v>
      </c>
      <c r="C22" s="55"/>
      <c r="D22" s="141"/>
      <c r="E22" s="141"/>
      <c r="F22" s="141"/>
      <c r="G22" s="141"/>
      <c r="H22" s="243"/>
      <c r="J22" s="128"/>
      <c r="K22" s="128"/>
    </row>
    <row r="23" spans="1:11" ht="15.75" thickBot="1" x14ac:dyDescent="0.3">
      <c r="B23" s="384" t="s">
        <v>163</v>
      </c>
      <c r="C23" s="55"/>
      <c r="D23" s="141"/>
      <c r="E23" s="141"/>
      <c r="F23" s="141"/>
      <c r="G23" s="141"/>
      <c r="H23" s="243"/>
      <c r="J23" s="128"/>
      <c r="K23" s="128"/>
    </row>
    <row r="24" spans="1:11" ht="15.75" thickBot="1" x14ac:dyDescent="0.3">
      <c r="B24" s="384" t="s">
        <v>13</v>
      </c>
      <c r="C24" s="55"/>
      <c r="D24" s="141"/>
      <c r="E24" s="141"/>
      <c r="F24" s="141"/>
      <c r="G24" s="141"/>
      <c r="H24" s="243" t="s">
        <v>8</v>
      </c>
    </row>
    <row r="25" spans="1:11" ht="15.75" thickBot="1" x14ac:dyDescent="0.3">
      <c r="B25" s="387" t="s">
        <v>92</v>
      </c>
      <c r="C25" s="379"/>
      <c r="D25" s="251"/>
      <c r="E25" s="251"/>
      <c r="F25" s="251"/>
      <c r="G25" s="251"/>
      <c r="H25" s="243" t="s">
        <v>8</v>
      </c>
    </row>
    <row r="26" spans="1:11" ht="15.75" thickBot="1" x14ac:dyDescent="0.3">
      <c r="B26" s="388" t="s">
        <v>5</v>
      </c>
      <c r="C26" s="380"/>
      <c r="D26" s="366"/>
      <c r="E26" s="366"/>
      <c r="F26" s="366"/>
      <c r="G26" s="366"/>
      <c r="H26" s="243" t="s">
        <v>8</v>
      </c>
    </row>
    <row r="27" spans="1:11" ht="21.75" thickBot="1" x14ac:dyDescent="0.4">
      <c r="B27" s="389" t="s">
        <v>58</v>
      </c>
      <c r="C27" s="55"/>
      <c r="D27" s="141"/>
      <c r="E27" s="141"/>
      <c r="F27" s="141"/>
      <c r="G27" s="141"/>
      <c r="H27" s="243" t="str">
        <f>+H26</f>
        <v>5 PUNTOS</v>
      </c>
    </row>
    <row r="28" spans="1:11" ht="15.75" thickBot="1" x14ac:dyDescent="0.3">
      <c r="B28" s="390" t="s">
        <v>59</v>
      </c>
      <c r="C28" s="379"/>
      <c r="D28" s="251"/>
      <c r="E28" s="251"/>
      <c r="F28" s="251"/>
      <c r="G28" s="251"/>
      <c r="H28" s="243"/>
    </row>
    <row r="29" spans="1:11" ht="15.75" thickBot="1" x14ac:dyDescent="0.3">
      <c r="B29" s="384" t="s">
        <v>28</v>
      </c>
      <c r="C29" s="55"/>
      <c r="D29" s="141"/>
      <c r="E29" s="141"/>
      <c r="F29" s="141"/>
      <c r="G29" s="141"/>
      <c r="H29" s="252" t="s">
        <v>8</v>
      </c>
    </row>
    <row r="30" spans="1:11" ht="15.75" thickBot="1" x14ac:dyDescent="0.3">
      <c r="B30" s="391"/>
      <c r="C30" s="56"/>
      <c r="D30" s="56"/>
      <c r="E30" s="19"/>
      <c r="F30" s="19"/>
      <c r="G30" s="19"/>
      <c r="H30" s="253" t="s">
        <v>172</v>
      </c>
    </row>
    <row r="31" spans="1:11" x14ac:dyDescent="0.25">
      <c r="E31" s="218"/>
      <c r="F31" s="218"/>
      <c r="G31" s="218"/>
    </row>
    <row r="32" spans="1:11" x14ac:dyDescent="0.25">
      <c r="E32" s="218"/>
      <c r="F32" s="218"/>
      <c r="G32" s="218"/>
    </row>
    <row r="33" spans="5:7" x14ac:dyDescent="0.25">
      <c r="E33" s="218"/>
      <c r="F33" s="218"/>
      <c r="G33" s="218"/>
    </row>
    <row r="34" spans="5:7" x14ac:dyDescent="0.25">
      <c r="E34" s="218"/>
      <c r="F34" s="218"/>
      <c r="G34" s="218"/>
    </row>
    <row r="35" spans="5:7" x14ac:dyDescent="0.25">
      <c r="E35" s="218"/>
      <c r="F35" s="218"/>
      <c r="G35" s="218"/>
    </row>
  </sheetData>
  <hyperlinks>
    <hyperlink ref="F5" r:id="rId1" xr:uid="{00000000-0004-0000-0000-000000000000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3"/>
  <sheetViews>
    <sheetView zoomScale="112" zoomScaleNormal="112" workbookViewId="0">
      <selection activeCell="C4" sqref="C4"/>
    </sheetView>
  </sheetViews>
  <sheetFormatPr baseColWidth="10" defaultColWidth="11.42578125" defaultRowHeight="15" x14ac:dyDescent="0.25"/>
  <cols>
    <col min="1" max="1" width="11.42578125" style="218"/>
    <col min="2" max="2" width="22.140625" style="218" customWidth="1"/>
    <col min="3" max="3" width="12.5703125" style="128" customWidth="1"/>
    <col min="4" max="7" width="11.42578125" style="128"/>
    <col min="8" max="16384" width="11.42578125" style="218"/>
  </cols>
  <sheetData>
    <row r="1" spans="1:10" ht="15.75" thickBot="1" x14ac:dyDescent="0.3"/>
    <row r="2" spans="1:10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>
        <v>44071</v>
      </c>
      <c r="I2" s="223"/>
      <c r="J2" s="254"/>
    </row>
    <row r="3" spans="1:10" x14ac:dyDescent="0.25">
      <c r="B3" s="224" t="s">
        <v>63</v>
      </c>
      <c r="C3" s="225" t="s">
        <v>97</v>
      </c>
      <c r="E3" s="218"/>
      <c r="F3" s="218"/>
      <c r="G3" s="218"/>
      <c r="J3" s="243"/>
    </row>
    <row r="4" spans="1:10" x14ac:dyDescent="0.25">
      <c r="B4" s="224" t="s">
        <v>64</v>
      </c>
      <c r="C4" s="226" t="s">
        <v>98</v>
      </c>
      <c r="D4" s="227"/>
      <c r="E4" s="218"/>
      <c r="F4" s="218"/>
      <c r="G4" s="218"/>
      <c r="J4" s="243"/>
    </row>
    <row r="5" spans="1:10" ht="18.75" x14ac:dyDescent="0.3">
      <c r="B5" s="255" t="s">
        <v>96</v>
      </c>
      <c r="C5" s="256">
        <v>7</v>
      </c>
      <c r="D5" s="257" t="s">
        <v>127</v>
      </c>
      <c r="E5" s="97"/>
      <c r="F5" s="218"/>
      <c r="G5" s="218"/>
      <c r="J5" s="243"/>
    </row>
    <row r="6" spans="1:10" ht="15.75" thickBot="1" x14ac:dyDescent="0.3">
      <c r="B6" s="149" t="s">
        <v>60</v>
      </c>
      <c r="C6" s="109" t="s">
        <v>128</v>
      </c>
      <c r="D6" s="109"/>
      <c r="E6" s="108"/>
      <c r="F6" s="228"/>
      <c r="G6" s="228"/>
      <c r="H6" s="228"/>
      <c r="I6" s="228"/>
      <c r="J6" s="239"/>
    </row>
    <row r="7" spans="1:10" x14ac:dyDescent="0.25">
      <c r="E7" s="218"/>
      <c r="F7" s="218"/>
      <c r="G7" s="218"/>
    </row>
    <row r="8" spans="1:10" ht="15.75" thickBot="1" x14ac:dyDescent="0.3">
      <c r="B8" s="128" t="s">
        <v>121</v>
      </c>
      <c r="C8" s="218"/>
      <c r="D8" s="229"/>
      <c r="E8" s="129"/>
      <c r="F8" s="129"/>
      <c r="G8" s="129"/>
    </row>
    <row r="9" spans="1:10" ht="15.75" thickBot="1" x14ac:dyDescent="0.3">
      <c r="B9" s="230" t="s">
        <v>24</v>
      </c>
      <c r="C9" s="221"/>
      <c r="D9" s="221"/>
      <c r="E9" s="231"/>
      <c r="F9" s="231"/>
      <c r="G9" s="232" t="s">
        <v>43</v>
      </c>
      <c r="H9" s="233"/>
    </row>
    <row r="10" spans="1:10" ht="15.75" thickBot="1" x14ac:dyDescent="0.3">
      <c r="B10" s="234"/>
      <c r="C10" s="235" t="s">
        <v>112</v>
      </c>
      <c r="D10" s="236"/>
      <c r="E10" s="237" t="s">
        <v>11</v>
      </c>
      <c r="F10" s="238">
        <v>320500</v>
      </c>
      <c r="H10" s="239" t="s">
        <v>21</v>
      </c>
    </row>
    <row r="11" spans="1:10" ht="15.75" thickBot="1" x14ac:dyDescent="0.3">
      <c r="B11" s="224" t="s">
        <v>2</v>
      </c>
      <c r="C11" s="240">
        <v>1</v>
      </c>
      <c r="D11" s="240">
        <v>2</v>
      </c>
      <c r="E11" s="241">
        <v>3</v>
      </c>
      <c r="F11" s="241">
        <v>4</v>
      </c>
      <c r="G11" s="242">
        <v>5</v>
      </c>
      <c r="H11" s="243"/>
    </row>
    <row r="12" spans="1:10" ht="15.75" thickBot="1" x14ac:dyDescent="0.3">
      <c r="B12" s="244" t="s">
        <v>0</v>
      </c>
      <c r="C12" s="245">
        <v>400000</v>
      </c>
      <c r="D12" s="245">
        <v>450000</v>
      </c>
      <c r="E12" s="246">
        <v>470000</v>
      </c>
      <c r="F12" s="246">
        <v>490000</v>
      </c>
      <c r="G12" s="242">
        <v>497000</v>
      </c>
      <c r="H12" s="247"/>
      <c r="I12" s="248"/>
      <c r="J12" s="248"/>
    </row>
    <row r="13" spans="1:10" ht="15.75" thickBot="1" x14ac:dyDescent="0.3">
      <c r="A13" s="129"/>
      <c r="B13" s="249" t="s">
        <v>120</v>
      </c>
      <c r="C13" s="201"/>
      <c r="D13" s="201"/>
      <c r="E13" s="201"/>
      <c r="F13" s="201"/>
      <c r="G13" s="201"/>
      <c r="H13" s="243"/>
    </row>
    <row r="14" spans="1:10" ht="15.75" thickBot="1" x14ac:dyDescent="0.3">
      <c r="A14" s="129"/>
      <c r="B14" s="249" t="s">
        <v>10</v>
      </c>
      <c r="C14" s="201"/>
      <c r="D14" s="201"/>
      <c r="E14" s="201"/>
      <c r="F14" s="201"/>
      <c r="G14" s="201"/>
      <c r="H14" s="243"/>
    </row>
    <row r="15" spans="1:10" ht="15.75" thickBot="1" x14ac:dyDescent="0.3">
      <c r="A15" s="129"/>
      <c r="B15" s="249" t="s">
        <v>7</v>
      </c>
      <c r="C15" s="201"/>
      <c r="D15" s="201"/>
      <c r="E15" s="201"/>
      <c r="F15" s="201"/>
      <c r="G15" s="201"/>
      <c r="H15" s="243"/>
    </row>
    <row r="16" spans="1:10" ht="15.75" thickBot="1" x14ac:dyDescent="0.3">
      <c r="A16" s="129"/>
      <c r="B16" s="200" t="s">
        <v>129</v>
      </c>
      <c r="C16" s="242"/>
      <c r="D16" s="242"/>
      <c r="E16" s="242"/>
      <c r="F16" s="242"/>
      <c r="G16" s="242"/>
      <c r="H16" s="243" t="s">
        <v>8</v>
      </c>
      <c r="I16" s="130"/>
      <c r="J16" s="130"/>
    </row>
    <row r="17" spans="1:8" ht="15.75" thickBot="1" x14ac:dyDescent="0.3">
      <c r="A17" s="129"/>
      <c r="B17" s="9" t="s">
        <v>25</v>
      </c>
      <c r="C17" s="141"/>
      <c r="D17" s="141"/>
      <c r="E17" s="141"/>
      <c r="F17" s="141"/>
      <c r="G17" s="141"/>
      <c r="H17" s="243" t="s">
        <v>8</v>
      </c>
    </row>
    <row r="18" spans="1:8" x14ac:dyDescent="0.25">
      <c r="A18" s="129"/>
      <c r="B18" s="26" t="s">
        <v>1</v>
      </c>
      <c r="C18" s="136">
        <v>10000</v>
      </c>
      <c r="D18" s="136">
        <v>10000</v>
      </c>
      <c r="E18" s="136">
        <v>10000</v>
      </c>
      <c r="F18" s="136">
        <v>10000</v>
      </c>
      <c r="G18" s="136">
        <v>10000</v>
      </c>
      <c r="H18" s="243"/>
    </row>
    <row r="19" spans="1:8" ht="15.75" thickBot="1" x14ac:dyDescent="0.3">
      <c r="A19" s="129"/>
      <c r="B19" s="8" t="s">
        <v>12</v>
      </c>
      <c r="C19" s="136">
        <v>10000</v>
      </c>
      <c r="D19" s="136">
        <v>20000</v>
      </c>
      <c r="E19" s="136">
        <v>30000</v>
      </c>
      <c r="F19" s="136">
        <v>10000</v>
      </c>
      <c r="G19" s="136">
        <v>10000</v>
      </c>
      <c r="H19" s="243"/>
    </row>
    <row r="20" spans="1:8" ht="15.75" thickBot="1" x14ac:dyDescent="0.3">
      <c r="A20" s="129"/>
      <c r="B20" s="9" t="s">
        <v>26</v>
      </c>
      <c r="C20" s="141"/>
      <c r="D20" s="141"/>
      <c r="E20" s="141"/>
      <c r="F20" s="141"/>
      <c r="G20" s="141"/>
      <c r="H20" s="243" t="s">
        <v>8</v>
      </c>
    </row>
    <row r="21" spans="1:8" ht="15.75" thickBot="1" x14ac:dyDescent="0.3">
      <c r="B21" s="9" t="s">
        <v>3</v>
      </c>
      <c r="C21" s="141"/>
      <c r="D21" s="141"/>
      <c r="E21" s="141"/>
      <c r="F21" s="141"/>
      <c r="G21" s="141"/>
      <c r="H21" s="243" t="s">
        <v>8</v>
      </c>
    </row>
    <row r="22" spans="1:8" ht="15.75" thickBot="1" x14ac:dyDescent="0.3">
      <c r="B22" s="9" t="s">
        <v>55</v>
      </c>
      <c r="C22" s="137"/>
      <c r="D22" s="137"/>
      <c r="E22" s="137"/>
      <c r="F22" s="137"/>
      <c r="G22" s="137"/>
      <c r="H22" s="243" t="s">
        <v>8</v>
      </c>
    </row>
    <row r="23" spans="1:8" ht="15.75" thickBot="1" x14ac:dyDescent="0.3">
      <c r="B23" s="10" t="s">
        <v>92</v>
      </c>
      <c r="C23" s="138"/>
      <c r="D23" s="138"/>
      <c r="E23" s="138"/>
      <c r="F23" s="138"/>
      <c r="G23" s="138"/>
      <c r="H23" s="243" t="s">
        <v>8</v>
      </c>
    </row>
    <row r="24" spans="1:8" ht="15.75" thickBot="1" x14ac:dyDescent="0.3">
      <c r="B24" s="27" t="s">
        <v>5</v>
      </c>
      <c r="C24" s="139"/>
      <c r="D24" s="139"/>
      <c r="E24" s="139"/>
      <c r="F24" s="139"/>
      <c r="G24" s="139"/>
      <c r="H24" s="243" t="s">
        <v>8</v>
      </c>
    </row>
    <row r="25" spans="1:8" ht="15.75" thickBot="1" x14ac:dyDescent="0.3">
      <c r="B25" s="7" t="s">
        <v>58</v>
      </c>
      <c r="C25" s="137"/>
      <c r="D25" s="137"/>
      <c r="E25" s="137"/>
      <c r="F25" s="137"/>
      <c r="G25" s="137"/>
      <c r="H25" s="243"/>
    </row>
    <row r="26" spans="1:8" ht="15.75" thickBot="1" x14ac:dyDescent="0.3">
      <c r="B26" s="250" t="s">
        <v>59</v>
      </c>
      <c r="C26" s="251"/>
      <c r="D26" s="251"/>
      <c r="E26" s="251"/>
      <c r="F26" s="251"/>
      <c r="G26" s="251"/>
      <c r="H26" s="243"/>
    </row>
    <row r="27" spans="1:8" ht="15.75" thickBot="1" x14ac:dyDescent="0.3">
      <c r="B27" s="9" t="s">
        <v>28</v>
      </c>
      <c r="C27" s="141"/>
      <c r="D27" s="141"/>
      <c r="E27" s="141"/>
      <c r="F27" s="141"/>
      <c r="G27" s="141"/>
      <c r="H27" s="252" t="s">
        <v>8</v>
      </c>
    </row>
    <row r="28" spans="1:8" ht="15.75" thickBot="1" x14ac:dyDescent="0.3">
      <c r="B28" s="18"/>
      <c r="C28" s="56"/>
      <c r="D28" s="56"/>
      <c r="E28" s="19"/>
      <c r="F28" s="19"/>
      <c r="G28" s="19"/>
      <c r="H28" s="253" t="s">
        <v>103</v>
      </c>
    </row>
    <row r="29" spans="1:8" x14ac:dyDescent="0.25">
      <c r="E29" s="218"/>
      <c r="F29" s="218"/>
      <c r="G29" s="218"/>
    </row>
    <row r="30" spans="1:8" x14ac:dyDescent="0.25">
      <c r="E30" s="218"/>
      <c r="F30" s="218"/>
      <c r="G30" s="218"/>
    </row>
    <row r="31" spans="1:8" x14ac:dyDescent="0.25">
      <c r="E31" s="218"/>
      <c r="F31" s="218"/>
      <c r="G31" s="218"/>
    </row>
    <row r="32" spans="1:8" x14ac:dyDescent="0.25">
      <c r="E32" s="218"/>
      <c r="F32" s="218"/>
      <c r="G32" s="218"/>
    </row>
    <row r="33" spans="5:7" x14ac:dyDescent="0.25">
      <c r="E33" s="218"/>
      <c r="F33" s="218"/>
      <c r="G33" s="218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2"/>
  <sheetViews>
    <sheetView topLeftCell="A11" zoomScale="112" zoomScaleNormal="112" workbookViewId="0">
      <selection activeCell="A15" sqref="A15"/>
    </sheetView>
  </sheetViews>
  <sheetFormatPr baseColWidth="10" defaultColWidth="11.42578125" defaultRowHeight="15" x14ac:dyDescent="0.25"/>
  <cols>
    <col min="1" max="1" width="11.42578125" style="1"/>
    <col min="2" max="2" width="22.140625" style="1" customWidth="1"/>
    <col min="3" max="3" width="12.5703125" style="29" customWidth="1"/>
    <col min="4" max="7" width="11.42578125" style="29"/>
    <col min="8" max="8" width="11.42578125" style="1"/>
    <col min="9" max="9" width="17.42578125" style="1" customWidth="1"/>
    <col min="10" max="10" width="17.5703125" style="1" bestFit="1" customWidth="1"/>
    <col min="11" max="11" width="16" style="1" customWidth="1"/>
    <col min="12" max="12" width="15.7109375" style="1" bestFit="1" customWidth="1"/>
    <col min="13" max="13" width="11.42578125" style="1"/>
    <col min="14" max="14" width="13.42578125" style="1" customWidth="1"/>
    <col min="15" max="16384" width="11.42578125" style="1"/>
  </cols>
  <sheetData>
    <row r="1" spans="1:16" x14ac:dyDescent="0.25">
      <c r="B1" s="21" t="s">
        <v>94</v>
      </c>
      <c r="C1" s="144" t="s">
        <v>95</v>
      </c>
      <c r="D1" s="30"/>
      <c r="E1" s="30"/>
      <c r="F1" s="30"/>
      <c r="G1" s="156" t="s">
        <v>100</v>
      </c>
      <c r="H1" s="157" t="s">
        <v>101</v>
      </c>
      <c r="I1" s="13"/>
      <c r="J1" s="15"/>
    </row>
    <row r="2" spans="1:16" x14ac:dyDescent="0.25">
      <c r="B2" s="145" t="s">
        <v>63</v>
      </c>
      <c r="C2" s="80" t="s">
        <v>97</v>
      </c>
      <c r="E2" s="1"/>
      <c r="F2" s="1"/>
      <c r="G2" s="1"/>
      <c r="J2" s="16"/>
    </row>
    <row r="3" spans="1:16" x14ac:dyDescent="0.25">
      <c r="B3" s="145" t="s">
        <v>64</v>
      </c>
      <c r="C3" s="105" t="s">
        <v>98</v>
      </c>
      <c r="D3" s="43"/>
      <c r="E3" s="1"/>
      <c r="F3" s="1"/>
      <c r="G3" s="1"/>
      <c r="J3" s="16"/>
    </row>
    <row r="4" spans="1:16" ht="18.75" x14ac:dyDescent="0.3">
      <c r="B4" s="146" t="s">
        <v>96</v>
      </c>
      <c r="C4" s="158">
        <v>6</v>
      </c>
      <c r="D4" s="43" t="s">
        <v>99</v>
      </c>
      <c r="E4" s="1"/>
      <c r="F4" s="1"/>
      <c r="G4" s="1"/>
      <c r="J4" s="16"/>
    </row>
    <row r="5" spans="1:16" ht="19.5" thickBot="1" x14ac:dyDescent="0.35">
      <c r="B5" s="149" t="s">
        <v>60</v>
      </c>
      <c r="C5" s="109" t="s">
        <v>102</v>
      </c>
      <c r="D5" s="109"/>
      <c r="E5" s="108"/>
      <c r="F5" s="147"/>
      <c r="G5" s="108" t="s">
        <v>104</v>
      </c>
      <c r="H5" s="108"/>
      <c r="I5" s="159">
        <v>40</v>
      </c>
      <c r="J5" s="148"/>
    </row>
    <row r="6" spans="1:16" x14ac:dyDescent="0.25">
      <c r="E6" s="1"/>
      <c r="F6" s="1"/>
      <c r="G6" s="1"/>
    </row>
    <row r="7" spans="1:16" ht="15.75" thickBot="1" x14ac:dyDescent="0.3">
      <c r="B7" s="29" t="s">
        <v>121</v>
      </c>
      <c r="C7" s="89" t="s">
        <v>122</v>
      </c>
      <c r="D7" s="90"/>
      <c r="E7" s="91"/>
      <c r="F7" s="85"/>
      <c r="G7" s="85"/>
      <c r="J7" s="1" t="s">
        <v>105</v>
      </c>
    </row>
    <row r="8" spans="1:16" ht="27" thickBot="1" x14ac:dyDescent="0.45">
      <c r="B8" s="12" t="s">
        <v>24</v>
      </c>
      <c r="C8" s="30"/>
      <c r="D8" s="30"/>
      <c r="E8" s="13"/>
      <c r="F8" s="13"/>
      <c r="G8" s="93" t="s">
        <v>43</v>
      </c>
      <c r="H8" s="15"/>
      <c r="J8" s="175" t="s">
        <v>124</v>
      </c>
      <c r="K8" s="164"/>
      <c r="L8" s="164"/>
      <c r="M8" s="164"/>
      <c r="N8" s="175"/>
    </row>
    <row r="9" spans="1:16" ht="15.75" thickBot="1" x14ac:dyDescent="0.3">
      <c r="B9" s="113"/>
      <c r="C9" s="152" t="s">
        <v>112</v>
      </c>
      <c r="D9" s="153"/>
      <c r="E9" s="154" t="s">
        <v>11</v>
      </c>
      <c r="F9" s="155">
        <v>320500</v>
      </c>
      <c r="H9" s="148" t="s">
        <v>21</v>
      </c>
    </row>
    <row r="10" spans="1:16" ht="15.75" thickBot="1" x14ac:dyDescent="0.3">
      <c r="B10" s="145" t="s">
        <v>2</v>
      </c>
      <c r="C10" s="185">
        <v>1</v>
      </c>
      <c r="D10" s="185">
        <v>2</v>
      </c>
      <c r="E10" s="188">
        <v>3</v>
      </c>
      <c r="F10" s="188">
        <v>4</v>
      </c>
      <c r="G10" s="36">
        <v>5</v>
      </c>
      <c r="H10" s="16"/>
      <c r="J10" s="165" t="s">
        <v>39</v>
      </c>
      <c r="K10" s="166" t="s">
        <v>107</v>
      </c>
      <c r="L10" s="167"/>
      <c r="M10" s="167"/>
      <c r="N10" s="116"/>
      <c r="O10" s="13"/>
      <c r="P10" s="15"/>
    </row>
    <row r="11" spans="1:16" ht="15.75" thickBot="1" x14ac:dyDescent="0.3">
      <c r="B11" s="186" t="s">
        <v>0</v>
      </c>
      <c r="C11" s="34">
        <v>400000</v>
      </c>
      <c r="D11" s="34">
        <v>450000</v>
      </c>
      <c r="E11" s="189">
        <v>470000</v>
      </c>
      <c r="F11" s="189">
        <v>490000</v>
      </c>
      <c r="G11" s="190">
        <v>497000</v>
      </c>
      <c r="H11" s="191">
        <f>SUM(C11:G11)</f>
        <v>2307000</v>
      </c>
      <c r="J11" s="111"/>
      <c r="P11" s="16"/>
    </row>
    <row r="12" spans="1:16" ht="15.75" thickBot="1" x14ac:dyDescent="0.3">
      <c r="A12" s="85"/>
      <c r="B12" s="98" t="s">
        <v>120</v>
      </c>
      <c r="C12" s="48">
        <f>C11*0.0077777*7</f>
        <v>21777.559999999998</v>
      </c>
      <c r="D12" s="48">
        <f t="shared" ref="D12:G12" si="0">D11*0.0077777*7</f>
        <v>24499.755000000001</v>
      </c>
      <c r="E12" s="48">
        <f t="shared" si="0"/>
        <v>25588.633000000002</v>
      </c>
      <c r="F12" s="48">
        <f t="shared" si="0"/>
        <v>26677.511000000002</v>
      </c>
      <c r="G12" s="48">
        <f t="shared" si="0"/>
        <v>27058.618300000002</v>
      </c>
      <c r="H12" s="16"/>
      <c r="J12" s="134" t="s">
        <v>108</v>
      </c>
      <c r="K12" s="163">
        <v>0.3</v>
      </c>
      <c r="L12" s="12" t="s">
        <v>109</v>
      </c>
      <c r="M12" s="13"/>
      <c r="N12" s="13"/>
      <c r="O12" s="13"/>
      <c r="P12" s="15"/>
    </row>
    <row r="13" spans="1:16" ht="24" thickBot="1" x14ac:dyDescent="0.4">
      <c r="A13" s="85"/>
      <c r="B13" s="2" t="s">
        <v>10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16"/>
      <c r="J13" s="176">
        <v>5000000</v>
      </c>
      <c r="K13" s="177">
        <v>0.3</v>
      </c>
      <c r="L13" s="178">
        <f>J13*K13</f>
        <v>1500000</v>
      </c>
      <c r="M13" s="179"/>
      <c r="N13" s="147"/>
      <c r="O13" s="147"/>
      <c r="P13" s="148"/>
    </row>
    <row r="14" spans="1:16" ht="15.75" thickBot="1" x14ac:dyDescent="0.3">
      <c r="A14" s="85"/>
      <c r="B14" s="2" t="s">
        <v>7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16"/>
    </row>
    <row r="15" spans="1:16" ht="15.75" thickBot="1" x14ac:dyDescent="0.3">
      <c r="A15" s="85"/>
      <c r="B15" s="200" t="s">
        <v>84</v>
      </c>
      <c r="C15" s="36">
        <f>+N21</f>
        <v>260078.02340702209</v>
      </c>
      <c r="D15" s="36">
        <f>+N22</f>
        <v>292587.77633289987</v>
      </c>
      <c r="E15" s="36">
        <f>+N23</f>
        <v>305591.67750325095</v>
      </c>
      <c r="F15" s="36">
        <f>+N24</f>
        <v>318595.57867360208</v>
      </c>
      <c r="G15" s="36">
        <f>+N25</f>
        <v>323146.94408322492</v>
      </c>
      <c r="H15" s="199">
        <f>SUM(C15:G15)</f>
        <v>1500000</v>
      </c>
      <c r="J15" s="83">
        <v>1</v>
      </c>
      <c r="K15" s="83">
        <v>2</v>
      </c>
      <c r="L15" s="188">
        <v>3</v>
      </c>
      <c r="M15" s="188">
        <v>4</v>
      </c>
      <c r="N15" s="36">
        <v>5</v>
      </c>
      <c r="O15" s="1" t="s">
        <v>117</v>
      </c>
    </row>
    <row r="16" spans="1:16" ht="15.75" thickBot="1" x14ac:dyDescent="0.3">
      <c r="A16" s="85"/>
      <c r="B16" s="45" t="s">
        <v>25</v>
      </c>
      <c r="C16" s="135">
        <f>SUM(C11:C15)</f>
        <v>681855.58340702206</v>
      </c>
      <c r="D16" s="135">
        <f t="shared" ref="D16:G16" si="1">SUM(D11:D15)</f>
        <v>767087.53133289982</v>
      </c>
      <c r="E16" s="135">
        <f t="shared" si="1"/>
        <v>801180.31050325092</v>
      </c>
      <c r="F16" s="135">
        <f t="shared" si="1"/>
        <v>835273.08967360202</v>
      </c>
      <c r="G16" s="135">
        <f t="shared" si="1"/>
        <v>847205.56238322495</v>
      </c>
      <c r="H16" s="16" t="s">
        <v>8</v>
      </c>
      <c r="I16" s="187" t="s">
        <v>0</v>
      </c>
      <c r="J16" s="120">
        <f>+C11</f>
        <v>400000</v>
      </c>
      <c r="K16" s="186">
        <f>+D11</f>
        <v>450000</v>
      </c>
      <c r="L16" s="189">
        <f>+E11</f>
        <v>470000</v>
      </c>
      <c r="M16" s="189">
        <f>+F11</f>
        <v>490000</v>
      </c>
      <c r="N16" s="190">
        <f>+G11</f>
        <v>497000</v>
      </c>
      <c r="O16" s="91">
        <f>SUM(J16:N16)</f>
        <v>2307000</v>
      </c>
    </row>
    <row r="17" spans="1:16" ht="15.75" thickBot="1" x14ac:dyDescent="0.3">
      <c r="A17" s="85"/>
      <c r="B17" s="26" t="s">
        <v>1</v>
      </c>
      <c r="C17" s="136">
        <v>10000</v>
      </c>
      <c r="D17" s="136">
        <v>10000</v>
      </c>
      <c r="E17" s="136">
        <v>10000</v>
      </c>
      <c r="F17" s="136">
        <v>10000</v>
      </c>
      <c r="G17" s="136">
        <v>10000</v>
      </c>
      <c r="H17" s="16"/>
      <c r="I17" s="174" t="s">
        <v>43</v>
      </c>
      <c r="J17" s="4"/>
      <c r="K17" s="5"/>
      <c r="L17" s="170"/>
      <c r="M17" s="5"/>
      <c r="N17" s="5"/>
      <c r="O17" s="167" t="s">
        <v>43</v>
      </c>
      <c r="P17" s="116"/>
    </row>
    <row r="18" spans="1:16" ht="15.75" thickBot="1" x14ac:dyDescent="0.3">
      <c r="A18" s="85"/>
      <c r="B18" s="8" t="s">
        <v>12</v>
      </c>
      <c r="C18" s="136">
        <v>12000</v>
      </c>
      <c r="D18" s="136">
        <v>12000</v>
      </c>
      <c r="E18" s="136">
        <v>12000</v>
      </c>
      <c r="F18" s="136">
        <v>12000</v>
      </c>
      <c r="G18" s="136">
        <v>12000</v>
      </c>
      <c r="H18" s="16"/>
    </row>
    <row r="19" spans="1:16" ht="15.75" thickBot="1" x14ac:dyDescent="0.3">
      <c r="A19" s="85"/>
      <c r="B19" s="45" t="s">
        <v>26</v>
      </c>
      <c r="C19" s="135">
        <f>+C17+C18</f>
        <v>22000</v>
      </c>
      <c r="D19" s="135">
        <f t="shared" ref="D19:G19" si="2">+D17+D18</f>
        <v>22000</v>
      </c>
      <c r="E19" s="135">
        <f t="shared" si="2"/>
        <v>22000</v>
      </c>
      <c r="F19" s="135">
        <f t="shared" si="2"/>
        <v>22000</v>
      </c>
      <c r="G19" s="135">
        <f t="shared" si="2"/>
        <v>22000</v>
      </c>
      <c r="H19" s="16" t="s">
        <v>8</v>
      </c>
    </row>
    <row r="20" spans="1:16" ht="15.75" thickBot="1" x14ac:dyDescent="0.3">
      <c r="B20" s="45" t="s">
        <v>3</v>
      </c>
      <c r="C20" s="135">
        <f>+C19+C16</f>
        <v>703855.58340702206</v>
      </c>
      <c r="D20" s="135">
        <f t="shared" ref="D20:G20" si="3">+D19+D16</f>
        <v>789087.53133289982</v>
      </c>
      <c r="E20" s="135">
        <f t="shared" si="3"/>
        <v>823180.31050325092</v>
      </c>
      <c r="F20" s="135">
        <f t="shared" si="3"/>
        <v>857273.08967360202</v>
      </c>
      <c r="G20" s="135">
        <f t="shared" si="3"/>
        <v>869205.56238322495</v>
      </c>
      <c r="H20" s="16" t="s">
        <v>8</v>
      </c>
      <c r="J20" s="1" t="s">
        <v>110</v>
      </c>
      <c r="K20" s="152" t="s">
        <v>119</v>
      </c>
      <c r="L20" s="116" t="s">
        <v>0</v>
      </c>
      <c r="M20" s="193" t="s">
        <v>32</v>
      </c>
      <c r="N20" s="152" t="s">
        <v>43</v>
      </c>
    </row>
    <row r="21" spans="1:16" ht="15.75" thickBot="1" x14ac:dyDescent="0.3">
      <c r="B21" s="143" t="s">
        <v>55</v>
      </c>
      <c r="C21" s="137">
        <f>C16*11.27%</f>
        <v>76845.124249971384</v>
      </c>
      <c r="D21" s="137">
        <f t="shared" ref="D21:G21" si="4">D16*11.27%</f>
        <v>86450.764781217804</v>
      </c>
      <c r="E21" s="137">
        <f t="shared" si="4"/>
        <v>90293.020993716375</v>
      </c>
      <c r="F21" s="137">
        <f t="shared" si="4"/>
        <v>94135.277206214945</v>
      </c>
      <c r="G21" s="137">
        <f t="shared" si="4"/>
        <v>95480.066880589453</v>
      </c>
      <c r="H21" s="16" t="s">
        <v>8</v>
      </c>
      <c r="I21" s="168" t="s">
        <v>43</v>
      </c>
      <c r="J21" s="181">
        <f>+L13</f>
        <v>1500000</v>
      </c>
      <c r="K21" s="152">
        <v>1</v>
      </c>
      <c r="L21" s="196">
        <f>+J16</f>
        <v>400000</v>
      </c>
      <c r="M21" s="180">
        <f>+L30</f>
        <v>0.65019505851755521</v>
      </c>
      <c r="N21" s="50">
        <f>L21*M21</f>
        <v>260078.02340702209</v>
      </c>
    </row>
    <row r="22" spans="1:16" ht="15.75" thickBot="1" x14ac:dyDescent="0.3">
      <c r="B22" s="10" t="s">
        <v>92</v>
      </c>
      <c r="C22" s="138">
        <f>C16*7%</f>
        <v>47729.890838491548</v>
      </c>
      <c r="D22" s="138">
        <f t="shared" ref="D22:G22" si="5">D16*7%</f>
        <v>53696.127193302993</v>
      </c>
      <c r="E22" s="138">
        <f t="shared" si="5"/>
        <v>56082.621735227571</v>
      </c>
      <c r="F22" s="138">
        <f t="shared" si="5"/>
        <v>58469.116277152149</v>
      </c>
      <c r="G22" s="138">
        <f t="shared" si="5"/>
        <v>59304.389366825751</v>
      </c>
      <c r="H22" s="16" t="s">
        <v>8</v>
      </c>
      <c r="K22" s="182">
        <v>2</v>
      </c>
      <c r="L22" s="151">
        <f>+K16</f>
        <v>450000</v>
      </c>
      <c r="M22" s="164">
        <f>+L30</f>
        <v>0.65019505851755521</v>
      </c>
      <c r="N22" s="150">
        <f>L22*M22</f>
        <v>292587.77633289987</v>
      </c>
    </row>
    <row r="23" spans="1:16" ht="15.75" thickBot="1" x14ac:dyDescent="0.3">
      <c r="B23" s="27" t="s">
        <v>5</v>
      </c>
      <c r="C23" s="139">
        <f>C16*0.6%</f>
        <v>4091.1335004421326</v>
      </c>
      <c r="D23" s="139">
        <f t="shared" ref="D23:G23" si="6">D16*0.6%</f>
        <v>4602.5251879973994</v>
      </c>
      <c r="E23" s="139">
        <f t="shared" si="6"/>
        <v>4807.0818630195054</v>
      </c>
      <c r="F23" s="139">
        <f t="shared" si="6"/>
        <v>5011.6385380416123</v>
      </c>
      <c r="G23" s="139">
        <f t="shared" si="6"/>
        <v>5083.2333742993496</v>
      </c>
      <c r="H23" s="16" t="s">
        <v>8</v>
      </c>
      <c r="K23" s="152">
        <v>3</v>
      </c>
      <c r="L23" s="196">
        <f>+L16</f>
        <v>470000</v>
      </c>
      <c r="M23" s="180">
        <f>+L30</f>
        <v>0.65019505851755521</v>
      </c>
      <c r="N23" s="50">
        <f>L23*M23</f>
        <v>305591.67750325095</v>
      </c>
    </row>
    <row r="24" spans="1:16" ht="15.75" thickBot="1" x14ac:dyDescent="0.3">
      <c r="B24" s="142" t="s">
        <v>58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6"/>
      <c r="K24" s="182">
        <v>4</v>
      </c>
      <c r="L24" s="151">
        <f>+M16</f>
        <v>490000</v>
      </c>
      <c r="M24" s="164">
        <f>+L30</f>
        <v>0.65019505851755521</v>
      </c>
      <c r="N24" s="150">
        <f>L24*M24</f>
        <v>318595.57867360208</v>
      </c>
    </row>
    <row r="25" spans="1:16" ht="15.75" thickBot="1" x14ac:dyDescent="0.3">
      <c r="B25" s="103" t="s">
        <v>59</v>
      </c>
      <c r="C25" s="140">
        <f>+C21+C22+C23+C24</f>
        <v>128666.14858890507</v>
      </c>
      <c r="D25" s="140">
        <f t="shared" ref="D25:G25" si="7">+D21+D22+D23+D24</f>
        <v>144749.41716251822</v>
      </c>
      <c r="E25" s="140">
        <f t="shared" si="7"/>
        <v>151182.72459196346</v>
      </c>
      <c r="F25" s="140">
        <f t="shared" si="7"/>
        <v>157616.03202140873</v>
      </c>
      <c r="G25" s="140">
        <f t="shared" si="7"/>
        <v>159867.68962171455</v>
      </c>
      <c r="H25" s="16"/>
      <c r="K25" s="152">
        <v>5</v>
      </c>
      <c r="L25" s="196">
        <f>+N16</f>
        <v>497000</v>
      </c>
      <c r="M25" s="180">
        <f>+L30</f>
        <v>0.65019505851755521</v>
      </c>
      <c r="N25" s="50">
        <f>L25*M25</f>
        <v>323146.94408322492</v>
      </c>
    </row>
    <row r="26" spans="1:16" ht="15.75" thickBot="1" x14ac:dyDescent="0.3">
      <c r="B26" s="45" t="s">
        <v>28</v>
      </c>
      <c r="C26" s="141">
        <f>+C20-C25</f>
        <v>575189.43481811695</v>
      </c>
      <c r="D26" s="141">
        <f t="shared" ref="D26:G26" si="8">+D20-D25</f>
        <v>644338.11417038157</v>
      </c>
      <c r="E26" s="141">
        <f t="shared" si="8"/>
        <v>671997.58591128746</v>
      </c>
      <c r="F26" s="141">
        <f t="shared" si="8"/>
        <v>699657.05765219335</v>
      </c>
      <c r="G26" s="141">
        <f t="shared" si="8"/>
        <v>709337.87276151043</v>
      </c>
      <c r="H26" s="17" t="s">
        <v>8</v>
      </c>
      <c r="K26" s="197" t="s">
        <v>111</v>
      </c>
      <c r="L26" s="65">
        <f>SUM(L21:L25)</f>
        <v>2307000</v>
      </c>
      <c r="M26" s="29"/>
      <c r="N26" s="198">
        <f>SUM(N21:N25)</f>
        <v>1500000</v>
      </c>
      <c r="O26" s="91">
        <f>+J30</f>
        <v>1500000</v>
      </c>
    </row>
    <row r="27" spans="1:16" ht="15.75" thickBot="1" x14ac:dyDescent="0.3">
      <c r="B27" s="18"/>
      <c r="C27" s="56"/>
      <c r="D27" s="56"/>
      <c r="E27" s="19"/>
      <c r="F27" s="19"/>
      <c r="G27" s="19"/>
      <c r="H27" s="20" t="s">
        <v>103</v>
      </c>
      <c r="K27" s="89"/>
      <c r="L27" s="91"/>
      <c r="N27" s="20" t="s">
        <v>43</v>
      </c>
    </row>
    <row r="28" spans="1:16" ht="15.75" thickBot="1" x14ac:dyDescent="0.3">
      <c r="E28" s="1"/>
      <c r="F28" s="1"/>
      <c r="G28" s="1"/>
      <c r="K28" s="89"/>
      <c r="L28" s="91"/>
    </row>
    <row r="29" spans="1:16" ht="15.75" thickBot="1" x14ac:dyDescent="0.3">
      <c r="E29" s="1"/>
      <c r="F29" s="1"/>
      <c r="G29" s="1"/>
      <c r="J29" s="194" t="s">
        <v>43</v>
      </c>
      <c r="K29" s="117" t="s">
        <v>118</v>
      </c>
      <c r="L29" s="172" t="s">
        <v>32</v>
      </c>
    </row>
    <row r="30" spans="1:16" ht="15.75" thickBot="1" x14ac:dyDescent="0.3">
      <c r="E30" s="1"/>
      <c r="F30" s="1"/>
      <c r="G30" s="1"/>
      <c r="J30" s="195">
        <f>+J21</f>
        <v>1500000</v>
      </c>
      <c r="K30" s="60">
        <f>+O16</f>
        <v>2307000</v>
      </c>
      <c r="L30" s="192">
        <f>J30/K30</f>
        <v>0.65019505851755521</v>
      </c>
    </row>
    <row r="31" spans="1:16" x14ac:dyDescent="0.25">
      <c r="E31" s="1"/>
      <c r="F31" s="1"/>
      <c r="G31" s="1"/>
    </row>
    <row r="32" spans="1:16" x14ac:dyDescent="0.25">
      <c r="E32" s="1"/>
      <c r="F32" s="1"/>
      <c r="G32" s="1"/>
      <c r="J32" s="85"/>
      <c r="N32" s="1">
        <f>L26/5</f>
        <v>461400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2"/>
  <sheetViews>
    <sheetView zoomScale="112" zoomScaleNormal="112" workbookViewId="0"/>
  </sheetViews>
  <sheetFormatPr baseColWidth="10" defaultColWidth="11.42578125" defaultRowHeight="15" x14ac:dyDescent="0.25"/>
  <cols>
    <col min="1" max="1" width="11.42578125" style="1"/>
    <col min="2" max="2" width="22.140625" style="1" customWidth="1"/>
    <col min="3" max="3" width="12.5703125" style="29" customWidth="1"/>
    <col min="4" max="7" width="11.42578125" style="29"/>
    <col min="8" max="8" width="11.42578125" style="1"/>
    <col min="9" max="9" width="17.42578125" style="1" customWidth="1"/>
    <col min="10" max="10" width="17.5703125" style="1" bestFit="1" customWidth="1"/>
    <col min="11" max="11" width="16" style="1" customWidth="1"/>
    <col min="12" max="12" width="15.7109375" style="1" bestFit="1" customWidth="1"/>
    <col min="13" max="13" width="11.42578125" style="1"/>
    <col min="14" max="14" width="13.42578125" style="1" customWidth="1"/>
    <col min="15" max="16384" width="11.42578125" style="1"/>
  </cols>
  <sheetData>
    <row r="1" spans="1:16" x14ac:dyDescent="0.25">
      <c r="B1" s="21" t="s">
        <v>94</v>
      </c>
      <c r="C1" s="144" t="s">
        <v>95</v>
      </c>
      <c r="D1" s="30"/>
      <c r="E1" s="30"/>
      <c r="F1" s="30"/>
      <c r="G1" s="156" t="s">
        <v>100</v>
      </c>
      <c r="H1" s="157" t="s">
        <v>101</v>
      </c>
      <c r="I1" s="13"/>
      <c r="J1" s="15"/>
    </row>
    <row r="2" spans="1:16" x14ac:dyDescent="0.25">
      <c r="B2" s="145" t="s">
        <v>63</v>
      </c>
      <c r="C2" s="80" t="s">
        <v>97</v>
      </c>
      <c r="E2" s="1"/>
      <c r="F2" s="1"/>
      <c r="G2" s="1"/>
      <c r="J2" s="16"/>
    </row>
    <row r="3" spans="1:16" x14ac:dyDescent="0.25">
      <c r="B3" s="145" t="s">
        <v>64</v>
      </c>
      <c r="C3" s="105" t="s">
        <v>98</v>
      </c>
      <c r="D3" s="43"/>
      <c r="E3" s="1"/>
      <c r="F3" s="1"/>
      <c r="G3" s="1"/>
      <c r="J3" s="16"/>
    </row>
    <row r="4" spans="1:16" ht="18.75" x14ac:dyDescent="0.3">
      <c r="B4" s="146" t="s">
        <v>96</v>
      </c>
      <c r="C4" s="158">
        <v>6</v>
      </c>
      <c r="D4" s="43" t="s">
        <v>99</v>
      </c>
      <c r="E4" s="1"/>
      <c r="F4" s="1"/>
      <c r="G4" s="1"/>
      <c r="J4" s="16"/>
    </row>
    <row r="5" spans="1:16" ht="19.5" thickBot="1" x14ac:dyDescent="0.35">
      <c r="B5" s="149" t="s">
        <v>60</v>
      </c>
      <c r="C5" s="109" t="s">
        <v>102</v>
      </c>
      <c r="D5" s="109"/>
      <c r="E5" s="108"/>
      <c r="F5" s="147"/>
      <c r="G5" s="108" t="s">
        <v>104</v>
      </c>
      <c r="H5" s="108"/>
      <c r="I5" s="159">
        <v>40</v>
      </c>
      <c r="J5" s="148"/>
    </row>
    <row r="6" spans="1:16" x14ac:dyDescent="0.25">
      <c r="E6" s="1"/>
      <c r="F6" s="1"/>
      <c r="G6" s="1"/>
    </row>
    <row r="7" spans="1:16" ht="15.75" thickBot="1" x14ac:dyDescent="0.3">
      <c r="B7" s="29" t="s">
        <v>121</v>
      </c>
      <c r="C7" s="89" t="s">
        <v>122</v>
      </c>
      <c r="D7" s="90"/>
      <c r="E7" s="91"/>
      <c r="F7" s="85"/>
      <c r="G7" s="85"/>
      <c r="J7" s="1" t="s">
        <v>105</v>
      </c>
    </row>
    <row r="8" spans="1:16" ht="27" thickBot="1" x14ac:dyDescent="0.45">
      <c r="B8" s="12" t="s">
        <v>24</v>
      </c>
      <c r="C8" s="30"/>
      <c r="D8" s="30"/>
      <c r="E8" s="13"/>
      <c r="F8" s="13"/>
      <c r="G8" s="93" t="s">
        <v>43</v>
      </c>
      <c r="H8" s="15"/>
      <c r="J8" s="175" t="s">
        <v>123</v>
      </c>
      <c r="K8" s="164"/>
      <c r="L8" s="164"/>
      <c r="M8" s="164"/>
      <c r="N8" s="175"/>
    </row>
    <row r="9" spans="1:16" ht="15.75" thickBot="1" x14ac:dyDescent="0.3">
      <c r="B9" s="113"/>
      <c r="C9" s="152" t="s">
        <v>112</v>
      </c>
      <c r="D9" s="153"/>
      <c r="E9" s="154" t="s">
        <v>11</v>
      </c>
      <c r="F9" s="155">
        <v>320500</v>
      </c>
      <c r="H9" s="148" t="s">
        <v>21</v>
      </c>
    </row>
    <row r="10" spans="1:16" ht="15.75" thickBot="1" x14ac:dyDescent="0.3">
      <c r="B10" s="145" t="s">
        <v>2</v>
      </c>
      <c r="C10" s="185">
        <v>1</v>
      </c>
      <c r="D10" s="185">
        <v>2</v>
      </c>
      <c r="E10" s="188">
        <v>3</v>
      </c>
      <c r="F10" s="188">
        <v>4</v>
      </c>
      <c r="G10" s="36">
        <v>5</v>
      </c>
      <c r="H10" s="16"/>
      <c r="J10" s="165" t="s">
        <v>39</v>
      </c>
      <c r="K10" s="166" t="s">
        <v>107</v>
      </c>
      <c r="L10" s="167"/>
      <c r="M10" s="167"/>
      <c r="N10" s="116"/>
      <c r="O10" s="13"/>
      <c r="P10" s="15"/>
    </row>
    <row r="11" spans="1:16" ht="15.75" thickBot="1" x14ac:dyDescent="0.3">
      <c r="B11" s="186" t="s">
        <v>0</v>
      </c>
      <c r="C11" s="34">
        <v>650000</v>
      </c>
      <c r="D11" s="34">
        <v>900000</v>
      </c>
      <c r="E11" s="189">
        <v>550000</v>
      </c>
      <c r="F11" s="189">
        <v>450000</v>
      </c>
      <c r="G11" s="190">
        <v>870000</v>
      </c>
      <c r="H11" s="191">
        <f>SUM(C11:G11)</f>
        <v>3420000</v>
      </c>
      <c r="J11" s="111"/>
      <c r="P11" s="16"/>
    </row>
    <row r="12" spans="1:16" ht="15.75" thickBot="1" x14ac:dyDescent="0.3">
      <c r="A12" s="85"/>
      <c r="B12" s="98" t="s">
        <v>120</v>
      </c>
      <c r="C12" s="48">
        <f>C11*0.0077777*7</f>
        <v>35388.535000000003</v>
      </c>
      <c r="D12" s="48">
        <f t="shared" ref="D12:G12" si="0">D11*0.0077777*7</f>
        <v>48999.51</v>
      </c>
      <c r="E12" s="48">
        <f t="shared" si="0"/>
        <v>29944.145000000004</v>
      </c>
      <c r="F12" s="48">
        <f t="shared" si="0"/>
        <v>24499.755000000001</v>
      </c>
      <c r="G12" s="48">
        <f t="shared" si="0"/>
        <v>47366.192999999999</v>
      </c>
      <c r="H12" s="16"/>
      <c r="J12" s="134" t="s">
        <v>108</v>
      </c>
      <c r="K12" s="163">
        <v>0.3</v>
      </c>
      <c r="L12" s="12" t="s">
        <v>109</v>
      </c>
      <c r="M12" s="13"/>
      <c r="N12" s="13"/>
      <c r="O12" s="13"/>
      <c r="P12" s="15"/>
    </row>
    <row r="13" spans="1:16" ht="24" thickBot="1" x14ac:dyDescent="0.4">
      <c r="A13" s="85"/>
      <c r="B13" s="2" t="s">
        <v>10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16"/>
      <c r="J13" s="176">
        <v>25000000</v>
      </c>
      <c r="K13" s="177">
        <v>0.3</v>
      </c>
      <c r="L13" s="178">
        <f>J13*K13</f>
        <v>7500000</v>
      </c>
      <c r="M13" s="179"/>
      <c r="N13" s="147"/>
      <c r="O13" s="147"/>
      <c r="P13" s="148"/>
    </row>
    <row r="14" spans="1:16" ht="15.75" thickBot="1" x14ac:dyDescent="0.3">
      <c r="A14" s="85"/>
      <c r="B14" s="2" t="s">
        <v>7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16"/>
    </row>
    <row r="15" spans="1:16" ht="15.75" thickBot="1" x14ac:dyDescent="0.3">
      <c r="A15" s="85"/>
      <c r="B15" s="200" t="s">
        <v>84</v>
      </c>
      <c r="C15" s="36">
        <f>+N21</f>
        <v>1425438.5964912281</v>
      </c>
      <c r="D15" s="36">
        <f>+N22</f>
        <v>1973684.210526316</v>
      </c>
      <c r="E15" s="36">
        <f>+N23</f>
        <v>1206140.350877193</v>
      </c>
      <c r="F15" s="36">
        <f>+N24</f>
        <v>986842.10526315798</v>
      </c>
      <c r="G15" s="36">
        <f>+N25</f>
        <v>1907894.7368421054</v>
      </c>
      <c r="H15" s="199">
        <f>SUM(C15:G15)</f>
        <v>7500000</v>
      </c>
      <c r="J15" s="83">
        <v>1</v>
      </c>
      <c r="K15" s="83">
        <v>2</v>
      </c>
      <c r="L15" s="188">
        <v>3</v>
      </c>
      <c r="M15" s="188">
        <v>4</v>
      </c>
      <c r="N15" s="36">
        <v>5</v>
      </c>
      <c r="O15" s="1" t="s">
        <v>117</v>
      </c>
    </row>
    <row r="16" spans="1:16" ht="15.75" thickBot="1" x14ac:dyDescent="0.3">
      <c r="A16" s="85"/>
      <c r="B16" s="45" t="s">
        <v>25</v>
      </c>
      <c r="C16" s="135">
        <f>SUM(C11:C15)</f>
        <v>2110827.131491228</v>
      </c>
      <c r="D16" s="135">
        <f t="shared" ref="D16:G16" si="1">SUM(D11:D15)</f>
        <v>2922683.7205263162</v>
      </c>
      <c r="E16" s="135">
        <f t="shared" si="1"/>
        <v>1786084.4958771931</v>
      </c>
      <c r="F16" s="135">
        <f t="shared" si="1"/>
        <v>1461341.8602631581</v>
      </c>
      <c r="G16" s="135">
        <f t="shared" si="1"/>
        <v>2825260.9298421051</v>
      </c>
      <c r="H16" s="16" t="s">
        <v>8</v>
      </c>
      <c r="I16" s="187" t="s">
        <v>0</v>
      </c>
      <c r="J16" s="120">
        <f>+C11</f>
        <v>650000</v>
      </c>
      <c r="K16" s="186">
        <f>+D11</f>
        <v>900000</v>
      </c>
      <c r="L16" s="189">
        <f>+E11</f>
        <v>550000</v>
      </c>
      <c r="M16" s="189">
        <f>+F11</f>
        <v>450000</v>
      </c>
      <c r="N16" s="190">
        <f>+G11</f>
        <v>870000</v>
      </c>
      <c r="O16" s="91">
        <f>SUM(J16:N16)</f>
        <v>3420000</v>
      </c>
    </row>
    <row r="17" spans="1:16" ht="15.75" thickBot="1" x14ac:dyDescent="0.3">
      <c r="A17" s="85"/>
      <c r="B17" s="26" t="s">
        <v>1</v>
      </c>
      <c r="C17" s="136">
        <v>10000</v>
      </c>
      <c r="D17" s="136">
        <v>10000</v>
      </c>
      <c r="E17" s="136">
        <v>10000</v>
      </c>
      <c r="F17" s="136">
        <v>10000</v>
      </c>
      <c r="G17" s="136">
        <v>10000</v>
      </c>
      <c r="H17" s="16"/>
      <c r="I17" s="174" t="s">
        <v>43</v>
      </c>
      <c r="J17" s="4"/>
      <c r="K17" s="5"/>
      <c r="L17" s="170"/>
      <c r="M17" s="5"/>
      <c r="N17" s="5"/>
      <c r="O17" s="167" t="s">
        <v>43</v>
      </c>
      <c r="P17" s="116"/>
    </row>
    <row r="18" spans="1:16" ht="15.75" thickBot="1" x14ac:dyDescent="0.3">
      <c r="A18" s="85"/>
      <c r="B18" s="8" t="s">
        <v>12</v>
      </c>
      <c r="C18" s="136">
        <v>12000</v>
      </c>
      <c r="D18" s="136">
        <v>12000</v>
      </c>
      <c r="E18" s="136">
        <v>12000</v>
      </c>
      <c r="F18" s="136">
        <v>12000</v>
      </c>
      <c r="G18" s="136">
        <v>12000</v>
      </c>
      <c r="H18" s="16"/>
    </row>
    <row r="19" spans="1:16" ht="15.75" thickBot="1" x14ac:dyDescent="0.3">
      <c r="A19" s="85"/>
      <c r="B19" s="45" t="s">
        <v>26</v>
      </c>
      <c r="C19" s="135">
        <f>+C17+C18</f>
        <v>22000</v>
      </c>
      <c r="D19" s="135">
        <f t="shared" ref="D19:G19" si="2">+D17+D18</f>
        <v>22000</v>
      </c>
      <c r="E19" s="135">
        <f t="shared" si="2"/>
        <v>22000</v>
      </c>
      <c r="F19" s="135">
        <f t="shared" si="2"/>
        <v>22000</v>
      </c>
      <c r="G19" s="135">
        <f t="shared" si="2"/>
        <v>22000</v>
      </c>
      <c r="H19" s="16" t="s">
        <v>8</v>
      </c>
    </row>
    <row r="20" spans="1:16" ht="15.75" thickBot="1" x14ac:dyDescent="0.3">
      <c r="B20" s="45" t="s">
        <v>3</v>
      </c>
      <c r="C20" s="135">
        <f>+C19+C16</f>
        <v>2132827.131491228</v>
      </c>
      <c r="D20" s="135">
        <f t="shared" ref="D20:G20" si="3">+D19+D16</f>
        <v>2944683.7205263162</v>
      </c>
      <c r="E20" s="135">
        <f t="shared" si="3"/>
        <v>1808084.4958771931</v>
      </c>
      <c r="F20" s="135">
        <f t="shared" si="3"/>
        <v>1483341.8602631581</v>
      </c>
      <c r="G20" s="135">
        <f t="shared" si="3"/>
        <v>2847260.9298421051</v>
      </c>
      <c r="H20" s="16" t="s">
        <v>8</v>
      </c>
      <c r="J20" s="1" t="s">
        <v>110</v>
      </c>
      <c r="K20" s="152" t="s">
        <v>119</v>
      </c>
      <c r="L20" s="116" t="s">
        <v>0</v>
      </c>
      <c r="M20" s="193" t="s">
        <v>32</v>
      </c>
      <c r="N20" s="152" t="s">
        <v>43</v>
      </c>
    </row>
    <row r="21" spans="1:16" ht="15.75" thickBot="1" x14ac:dyDescent="0.3">
      <c r="B21" s="143" t="s">
        <v>55</v>
      </c>
      <c r="C21" s="137">
        <f>C16*11.27%</f>
        <v>237890.21771906139</v>
      </c>
      <c r="D21" s="137">
        <f t="shared" ref="D21:G21" si="4">D16*11.27%</f>
        <v>329386.45530331583</v>
      </c>
      <c r="E21" s="137">
        <f t="shared" si="4"/>
        <v>201291.72268535965</v>
      </c>
      <c r="F21" s="137">
        <f t="shared" si="4"/>
        <v>164693.22765165791</v>
      </c>
      <c r="G21" s="137">
        <f t="shared" si="4"/>
        <v>318406.90679320524</v>
      </c>
      <c r="H21" s="16" t="s">
        <v>8</v>
      </c>
      <c r="I21" s="168" t="s">
        <v>43</v>
      </c>
      <c r="J21" s="181">
        <f>+L13</f>
        <v>7500000</v>
      </c>
      <c r="K21" s="152">
        <v>1</v>
      </c>
      <c r="L21" s="196">
        <f>+J16</f>
        <v>650000</v>
      </c>
      <c r="M21" s="180">
        <f>+L30</f>
        <v>2.192982456140351</v>
      </c>
      <c r="N21" s="50">
        <f>L21*M21</f>
        <v>1425438.5964912281</v>
      </c>
    </row>
    <row r="22" spans="1:16" ht="15.75" thickBot="1" x14ac:dyDescent="0.3">
      <c r="B22" s="10" t="s">
        <v>92</v>
      </c>
      <c r="C22" s="138">
        <f>C16*7%</f>
        <v>147757.89920438596</v>
      </c>
      <c r="D22" s="138">
        <f t="shared" ref="D22:G22" si="5">D16*7%</f>
        <v>204587.86043684217</v>
      </c>
      <c r="E22" s="138">
        <f t="shared" si="5"/>
        <v>125025.91471140353</v>
      </c>
      <c r="F22" s="138">
        <f t="shared" si="5"/>
        <v>102293.93021842108</v>
      </c>
      <c r="G22" s="138">
        <f t="shared" si="5"/>
        <v>197768.26508894737</v>
      </c>
      <c r="H22" s="16" t="s">
        <v>8</v>
      </c>
      <c r="K22" s="182">
        <v>2</v>
      </c>
      <c r="L22" s="151">
        <f>+K16</f>
        <v>900000</v>
      </c>
      <c r="M22" s="164">
        <f>+L30</f>
        <v>2.192982456140351</v>
      </c>
      <c r="N22" s="150">
        <f>L22*M22</f>
        <v>1973684.210526316</v>
      </c>
    </row>
    <row r="23" spans="1:16" ht="15.75" thickBot="1" x14ac:dyDescent="0.3">
      <c r="B23" s="27" t="s">
        <v>5</v>
      </c>
      <c r="C23" s="139">
        <f>C16*0.6%</f>
        <v>12664.962788947369</v>
      </c>
      <c r="D23" s="139">
        <f t="shared" ref="D23:G23" si="6">D16*0.6%</f>
        <v>17536.102323157898</v>
      </c>
      <c r="E23" s="139">
        <f t="shared" si="6"/>
        <v>10716.506975263159</v>
      </c>
      <c r="F23" s="139">
        <f t="shared" si="6"/>
        <v>8768.0511615789492</v>
      </c>
      <c r="G23" s="139">
        <f t="shared" si="6"/>
        <v>16951.565579052633</v>
      </c>
      <c r="H23" s="16" t="s">
        <v>8</v>
      </c>
      <c r="K23" s="152">
        <v>3</v>
      </c>
      <c r="L23" s="196">
        <f>+L16</f>
        <v>550000</v>
      </c>
      <c r="M23" s="180">
        <f>+L30</f>
        <v>2.192982456140351</v>
      </c>
      <c r="N23" s="50">
        <f>L23*M23</f>
        <v>1206140.350877193</v>
      </c>
    </row>
    <row r="24" spans="1:16" ht="15.75" thickBot="1" x14ac:dyDescent="0.3">
      <c r="B24" s="142" t="s">
        <v>58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6"/>
      <c r="K24" s="182">
        <v>4</v>
      </c>
      <c r="L24" s="151">
        <f>+M16</f>
        <v>450000</v>
      </c>
      <c r="M24" s="164">
        <f>+L30</f>
        <v>2.192982456140351</v>
      </c>
      <c r="N24" s="150">
        <f>L24*M24</f>
        <v>986842.10526315798</v>
      </c>
    </row>
    <row r="25" spans="1:16" ht="15.75" thickBot="1" x14ac:dyDescent="0.3">
      <c r="B25" s="103" t="s">
        <v>59</v>
      </c>
      <c r="C25" s="140">
        <f>+C21+C22+C23+C24</f>
        <v>398313.07971239474</v>
      </c>
      <c r="D25" s="140">
        <f t="shared" ref="D25:G25" si="7">+D21+D22+D23+D24</f>
        <v>551510.41806331591</v>
      </c>
      <c r="E25" s="140">
        <f t="shared" si="7"/>
        <v>337034.14437202638</v>
      </c>
      <c r="F25" s="140">
        <f t="shared" si="7"/>
        <v>275755.20903165796</v>
      </c>
      <c r="G25" s="140">
        <f t="shared" si="7"/>
        <v>533126.73746120522</v>
      </c>
      <c r="H25" s="16"/>
      <c r="K25" s="152">
        <v>5</v>
      </c>
      <c r="L25" s="196">
        <f>+N16</f>
        <v>870000</v>
      </c>
      <c r="M25" s="180">
        <f>+L30</f>
        <v>2.192982456140351</v>
      </c>
      <c r="N25" s="50">
        <f>L25*M25</f>
        <v>1907894.7368421054</v>
      </c>
    </row>
    <row r="26" spans="1:16" ht="15.75" thickBot="1" x14ac:dyDescent="0.3">
      <c r="B26" s="45" t="s">
        <v>28</v>
      </c>
      <c r="C26" s="141">
        <f>+C20-C25</f>
        <v>1734514.0517788334</v>
      </c>
      <c r="D26" s="141">
        <f t="shared" ref="D26:G26" si="8">+D20-D25</f>
        <v>2393173.3024630002</v>
      </c>
      <c r="E26" s="141">
        <f t="shared" si="8"/>
        <v>1471050.3515051666</v>
      </c>
      <c r="F26" s="141">
        <f t="shared" si="8"/>
        <v>1207586.6512315001</v>
      </c>
      <c r="G26" s="141">
        <f t="shared" si="8"/>
        <v>2314134.1923809</v>
      </c>
      <c r="H26" s="17" t="s">
        <v>8</v>
      </c>
      <c r="K26" s="197" t="s">
        <v>111</v>
      </c>
      <c r="L26" s="65">
        <f>SUM(L21:L25)</f>
        <v>3420000</v>
      </c>
      <c r="M26" s="29"/>
      <c r="N26" s="198">
        <f>SUM(N21:N25)</f>
        <v>7500000</v>
      </c>
      <c r="O26" s="91">
        <f>+J30</f>
        <v>7500000</v>
      </c>
    </row>
    <row r="27" spans="1:16" ht="15.75" thickBot="1" x14ac:dyDescent="0.3">
      <c r="B27" s="18"/>
      <c r="C27" s="56"/>
      <c r="D27" s="56"/>
      <c r="E27" s="19"/>
      <c r="F27" s="19"/>
      <c r="G27" s="19"/>
      <c r="H27" s="20" t="s">
        <v>103</v>
      </c>
      <c r="K27" s="89"/>
      <c r="L27" s="91"/>
      <c r="N27" s="20" t="s">
        <v>43</v>
      </c>
    </row>
    <row r="28" spans="1:16" ht="15.75" thickBot="1" x14ac:dyDescent="0.3">
      <c r="E28" s="1"/>
      <c r="F28" s="1"/>
      <c r="G28" s="1"/>
      <c r="K28" s="89"/>
      <c r="L28" s="91"/>
    </row>
    <row r="29" spans="1:16" ht="15.75" thickBot="1" x14ac:dyDescent="0.3">
      <c r="E29" s="1"/>
      <c r="F29" s="1"/>
      <c r="G29" s="1"/>
      <c r="J29" s="194" t="s">
        <v>43</v>
      </c>
      <c r="K29" s="117" t="s">
        <v>118</v>
      </c>
      <c r="L29" s="172" t="s">
        <v>32</v>
      </c>
    </row>
    <row r="30" spans="1:16" ht="15.75" thickBot="1" x14ac:dyDescent="0.3">
      <c r="E30" s="1"/>
      <c r="F30" s="1"/>
      <c r="G30" s="1"/>
      <c r="J30" s="195">
        <f>+J21</f>
        <v>7500000</v>
      </c>
      <c r="K30" s="60">
        <f>+O16</f>
        <v>3420000</v>
      </c>
      <c r="L30" s="192">
        <f>J30/K30</f>
        <v>2.192982456140351</v>
      </c>
    </row>
    <row r="31" spans="1:16" x14ac:dyDescent="0.25">
      <c r="E31" s="1"/>
      <c r="F31" s="1"/>
      <c r="G31" s="1"/>
    </row>
    <row r="32" spans="1:16" x14ac:dyDescent="0.25">
      <c r="E32" s="1"/>
      <c r="F32" s="1"/>
      <c r="G32" s="1"/>
      <c r="J32" s="85"/>
      <c r="N32" s="1">
        <f>L26/5</f>
        <v>684000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2"/>
  <sheetViews>
    <sheetView topLeftCell="H1" zoomScale="112" zoomScaleNormal="112" workbookViewId="0">
      <selection activeCell="R1" sqref="R1"/>
    </sheetView>
  </sheetViews>
  <sheetFormatPr baseColWidth="10" defaultColWidth="11.42578125" defaultRowHeight="15" x14ac:dyDescent="0.25"/>
  <cols>
    <col min="1" max="1" width="11.42578125" style="1"/>
    <col min="2" max="2" width="22.140625" style="1" customWidth="1"/>
    <col min="3" max="3" width="12.5703125" style="29" customWidth="1"/>
    <col min="4" max="7" width="11.42578125" style="29"/>
    <col min="8" max="8" width="11.42578125" style="1"/>
    <col min="9" max="9" width="17.42578125" style="1" customWidth="1"/>
    <col min="10" max="10" width="17.5703125" style="1" bestFit="1" customWidth="1"/>
    <col min="11" max="11" width="16" style="1" customWidth="1"/>
    <col min="12" max="12" width="15.7109375" style="1" bestFit="1" customWidth="1"/>
    <col min="13" max="13" width="11.42578125" style="1"/>
    <col min="14" max="14" width="13.42578125" style="1" customWidth="1"/>
    <col min="15" max="16384" width="11.42578125" style="1"/>
  </cols>
  <sheetData>
    <row r="1" spans="1:16" x14ac:dyDescent="0.25">
      <c r="B1" s="21" t="s">
        <v>94</v>
      </c>
      <c r="C1" s="144" t="s">
        <v>95</v>
      </c>
      <c r="D1" s="30"/>
      <c r="E1" s="30"/>
      <c r="F1" s="30"/>
      <c r="G1" s="156" t="s">
        <v>100</v>
      </c>
      <c r="H1" s="157" t="s">
        <v>101</v>
      </c>
      <c r="I1" s="13"/>
      <c r="J1" s="15"/>
    </row>
    <row r="2" spans="1:16" x14ac:dyDescent="0.25">
      <c r="B2" s="145" t="s">
        <v>63</v>
      </c>
      <c r="C2" s="80" t="s">
        <v>97</v>
      </c>
      <c r="E2" s="1"/>
      <c r="F2" s="1"/>
      <c r="G2" s="1"/>
      <c r="J2" s="16"/>
    </row>
    <row r="3" spans="1:16" x14ac:dyDescent="0.25">
      <c r="B3" s="145" t="s">
        <v>64</v>
      </c>
      <c r="C3" s="105" t="s">
        <v>98</v>
      </c>
      <c r="D3" s="43"/>
      <c r="E3" s="1"/>
      <c r="F3" s="1"/>
      <c r="G3" s="1"/>
      <c r="J3" s="16"/>
    </row>
    <row r="4" spans="1:16" ht="18.75" x14ac:dyDescent="0.3">
      <c r="B4" s="146" t="s">
        <v>96</v>
      </c>
      <c r="C4" s="158">
        <v>6</v>
      </c>
      <c r="D4" s="43" t="s">
        <v>99</v>
      </c>
      <c r="E4" s="1"/>
      <c r="F4" s="1"/>
      <c r="G4" s="1"/>
      <c r="J4" s="16"/>
    </row>
    <row r="5" spans="1:16" ht="19.5" thickBot="1" x14ac:dyDescent="0.35">
      <c r="B5" s="149" t="s">
        <v>60</v>
      </c>
      <c r="C5" s="109" t="s">
        <v>102</v>
      </c>
      <c r="D5" s="109"/>
      <c r="E5" s="108"/>
      <c r="F5" s="147"/>
      <c r="G5" s="108" t="s">
        <v>104</v>
      </c>
      <c r="H5" s="108"/>
      <c r="I5" s="159">
        <v>40</v>
      </c>
      <c r="J5" s="148"/>
    </row>
    <row r="6" spans="1:16" x14ac:dyDescent="0.25">
      <c r="E6" s="1"/>
      <c r="F6" s="1"/>
      <c r="G6" s="1"/>
    </row>
    <row r="7" spans="1:16" ht="15.75" thickBot="1" x14ac:dyDescent="0.3">
      <c r="B7" s="29"/>
      <c r="C7" s="89"/>
      <c r="D7" s="90"/>
      <c r="E7" s="91"/>
      <c r="F7" s="85"/>
      <c r="G7" s="85"/>
      <c r="J7" s="1" t="s">
        <v>105</v>
      </c>
    </row>
    <row r="8" spans="1:16" ht="27" thickBot="1" x14ac:dyDescent="0.45">
      <c r="B8" s="12" t="s">
        <v>24</v>
      </c>
      <c r="C8" s="30"/>
      <c r="D8" s="30"/>
      <c r="E8" s="13"/>
      <c r="F8" s="13"/>
      <c r="G8" s="93" t="s">
        <v>43</v>
      </c>
      <c r="H8" s="15"/>
      <c r="J8" s="175" t="s">
        <v>106</v>
      </c>
      <c r="K8" s="164"/>
      <c r="L8" s="164"/>
      <c r="M8" s="164"/>
      <c r="N8" s="175"/>
    </row>
    <row r="9" spans="1:16" ht="15.75" thickBot="1" x14ac:dyDescent="0.3">
      <c r="B9" s="113"/>
      <c r="C9" s="152" t="s">
        <v>112</v>
      </c>
      <c r="D9" s="153"/>
      <c r="E9" s="154" t="s">
        <v>11</v>
      </c>
      <c r="F9" s="155">
        <v>320500</v>
      </c>
      <c r="H9" s="148" t="s">
        <v>21</v>
      </c>
    </row>
    <row r="10" spans="1:16" ht="15.75" thickBot="1" x14ac:dyDescent="0.3">
      <c r="B10" s="145" t="s">
        <v>2</v>
      </c>
      <c r="C10" s="150">
        <v>1</v>
      </c>
      <c r="D10" s="150">
        <v>2</v>
      </c>
      <c r="E10" s="151">
        <v>3</v>
      </c>
      <c r="F10" s="151">
        <v>4</v>
      </c>
      <c r="G10" s="50">
        <v>5</v>
      </c>
      <c r="H10" s="16"/>
      <c r="J10" s="165" t="s">
        <v>39</v>
      </c>
      <c r="K10" s="166" t="s">
        <v>107</v>
      </c>
      <c r="L10" s="167"/>
      <c r="M10" s="167"/>
      <c r="N10" s="116"/>
      <c r="O10" s="13"/>
      <c r="P10" s="15"/>
    </row>
    <row r="11" spans="1:16" ht="15.75" thickBot="1" x14ac:dyDescent="0.3">
      <c r="B11" s="5" t="s">
        <v>0</v>
      </c>
      <c r="C11" s="107">
        <v>800000</v>
      </c>
      <c r="D11" s="107">
        <v>430000</v>
      </c>
      <c r="E11" s="160">
        <v>450000</v>
      </c>
      <c r="F11" s="161">
        <v>500000</v>
      </c>
      <c r="G11" s="162">
        <v>560000</v>
      </c>
      <c r="H11" s="16"/>
      <c r="J11" s="111"/>
      <c r="P11" s="16"/>
    </row>
    <row r="12" spans="1:16" ht="15.75" thickBot="1" x14ac:dyDescent="0.3">
      <c r="A12" s="85"/>
      <c r="B12" s="98" t="s">
        <v>120</v>
      </c>
      <c r="C12" s="48"/>
      <c r="D12" s="48"/>
      <c r="E12" s="48"/>
      <c r="F12" s="48"/>
      <c r="G12" s="48"/>
      <c r="H12" s="16"/>
      <c r="J12" s="134" t="s">
        <v>108</v>
      </c>
      <c r="K12" s="163">
        <v>0.3</v>
      </c>
      <c r="L12" s="12" t="s">
        <v>109</v>
      </c>
      <c r="M12" s="13"/>
      <c r="N12" s="13"/>
      <c r="O12" s="13"/>
      <c r="P12" s="15"/>
    </row>
    <row r="13" spans="1:16" ht="24" thickBot="1" x14ac:dyDescent="0.4">
      <c r="A13" s="85"/>
      <c r="B13" s="2" t="s">
        <v>10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16"/>
      <c r="J13" s="176">
        <v>10000000</v>
      </c>
      <c r="K13" s="177">
        <v>0.3</v>
      </c>
      <c r="L13" s="178">
        <f>J13*K13</f>
        <v>3000000</v>
      </c>
      <c r="M13" s="179"/>
      <c r="N13" s="147"/>
      <c r="O13" s="147"/>
      <c r="P13" s="148"/>
    </row>
    <row r="14" spans="1:16" ht="15.75" thickBot="1" x14ac:dyDescent="0.3">
      <c r="A14" s="85"/>
      <c r="B14" s="2" t="s">
        <v>7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16"/>
    </row>
    <row r="15" spans="1:16" ht="15.75" thickBot="1" x14ac:dyDescent="0.3">
      <c r="A15" s="85"/>
      <c r="B15" s="120" t="s">
        <v>84</v>
      </c>
      <c r="C15" s="36"/>
      <c r="D15" s="36"/>
      <c r="E15" s="36"/>
      <c r="F15" s="36"/>
      <c r="G15" s="36"/>
      <c r="H15" s="151">
        <f>SUM(C15:G15)</f>
        <v>0</v>
      </c>
      <c r="J15" s="29">
        <v>1</v>
      </c>
      <c r="K15" s="29">
        <v>2</v>
      </c>
      <c r="L15" s="29">
        <v>3</v>
      </c>
      <c r="M15" s="29">
        <v>4</v>
      </c>
      <c r="N15" s="29">
        <v>5</v>
      </c>
      <c r="O15" s="1" t="s">
        <v>117</v>
      </c>
    </row>
    <row r="16" spans="1:16" ht="15.75" thickBot="1" x14ac:dyDescent="0.3">
      <c r="A16" s="85"/>
      <c r="B16" s="45" t="s">
        <v>25</v>
      </c>
      <c r="C16" s="135"/>
      <c r="D16" s="135"/>
      <c r="E16" s="135"/>
      <c r="F16" s="135"/>
      <c r="G16" s="135"/>
      <c r="H16" s="16" t="s">
        <v>8</v>
      </c>
      <c r="I16" s="174" t="s">
        <v>0</v>
      </c>
      <c r="J16" s="4">
        <f>+C11</f>
        <v>800000</v>
      </c>
      <c r="K16" s="5">
        <f>+D11</f>
        <v>430000</v>
      </c>
      <c r="L16" s="170">
        <f>+E11</f>
        <v>450000</v>
      </c>
      <c r="M16" s="5">
        <f>+F11</f>
        <v>500000</v>
      </c>
      <c r="N16" s="5">
        <f>+G11</f>
        <v>560000</v>
      </c>
      <c r="O16" s="85">
        <f>SUM(J16:N16)</f>
        <v>2740000</v>
      </c>
    </row>
    <row r="17" spans="1:16" ht="15.75" thickBot="1" x14ac:dyDescent="0.3">
      <c r="A17" s="85"/>
      <c r="B17" s="26" t="s">
        <v>1</v>
      </c>
      <c r="C17" s="136"/>
      <c r="D17" s="136"/>
      <c r="E17" s="136"/>
      <c r="F17" s="136"/>
      <c r="G17" s="136"/>
      <c r="H17" s="16"/>
      <c r="I17" s="174" t="s">
        <v>43</v>
      </c>
      <c r="J17" s="4"/>
      <c r="K17" s="5"/>
      <c r="L17" s="170"/>
      <c r="M17" s="5"/>
      <c r="N17" s="5"/>
      <c r="O17" s="167" t="s">
        <v>43</v>
      </c>
      <c r="P17" s="116"/>
    </row>
    <row r="18" spans="1:16" ht="15.75" thickBot="1" x14ac:dyDescent="0.3">
      <c r="A18" s="85"/>
      <c r="B18" s="8" t="s">
        <v>12</v>
      </c>
      <c r="C18" s="136"/>
      <c r="D18" s="136"/>
      <c r="E18" s="136"/>
      <c r="F18" s="136"/>
      <c r="G18" s="136"/>
      <c r="H18" s="16"/>
    </row>
    <row r="19" spans="1:16" ht="15.75" thickBot="1" x14ac:dyDescent="0.3">
      <c r="A19" s="85"/>
      <c r="B19" s="45" t="s">
        <v>26</v>
      </c>
      <c r="C19" s="135"/>
      <c r="D19" s="135"/>
      <c r="E19" s="135"/>
      <c r="F19" s="135"/>
      <c r="G19" s="135"/>
      <c r="H19" s="16" t="s">
        <v>8</v>
      </c>
    </row>
    <row r="20" spans="1:16" ht="15.75" thickBot="1" x14ac:dyDescent="0.3">
      <c r="B20" s="45" t="s">
        <v>3</v>
      </c>
      <c r="C20" s="135"/>
      <c r="D20" s="135"/>
      <c r="E20" s="135"/>
      <c r="F20" s="135"/>
      <c r="G20" s="135"/>
      <c r="H20" s="16" t="s">
        <v>8</v>
      </c>
      <c r="J20" s="1" t="s">
        <v>110</v>
      </c>
      <c r="K20" s="152" t="s">
        <v>119</v>
      </c>
      <c r="L20" s="116" t="s">
        <v>0</v>
      </c>
      <c r="M20" s="180" t="s">
        <v>32</v>
      </c>
      <c r="N20" s="152" t="s">
        <v>43</v>
      </c>
    </row>
    <row r="21" spans="1:16" ht="15.75" thickBot="1" x14ac:dyDescent="0.3">
      <c r="B21" s="143" t="s">
        <v>55</v>
      </c>
      <c r="C21" s="137"/>
      <c r="D21" s="137"/>
      <c r="E21" s="137"/>
      <c r="F21" s="137"/>
      <c r="G21" s="137"/>
      <c r="H21" s="16" t="s">
        <v>8</v>
      </c>
      <c r="I21" s="168" t="s">
        <v>43</v>
      </c>
      <c r="J21" s="181">
        <v>3000000</v>
      </c>
      <c r="K21" s="182">
        <v>1</v>
      </c>
      <c r="L21" s="151">
        <v>400000</v>
      </c>
      <c r="M21" s="164">
        <f>+L30</f>
        <v>1.0948905109489051</v>
      </c>
      <c r="N21" s="150">
        <f>L21*M21</f>
        <v>437956.20437956206</v>
      </c>
    </row>
    <row r="22" spans="1:16" ht="15.75" thickBot="1" x14ac:dyDescent="0.3">
      <c r="B22" s="10" t="s">
        <v>92</v>
      </c>
      <c r="C22" s="138"/>
      <c r="D22" s="138"/>
      <c r="E22" s="138"/>
      <c r="F22" s="138"/>
      <c r="G22" s="138"/>
      <c r="H22" s="16" t="s">
        <v>8</v>
      </c>
      <c r="K22" s="182">
        <v>2</v>
      </c>
      <c r="L22" s="151">
        <v>430000</v>
      </c>
      <c r="M22" s="164">
        <f>+L30</f>
        <v>1.0948905109489051</v>
      </c>
      <c r="N22" s="185">
        <f>L22*M22</f>
        <v>470802.91970802919</v>
      </c>
    </row>
    <row r="23" spans="1:16" ht="15.75" thickBot="1" x14ac:dyDescent="0.3">
      <c r="B23" s="27" t="s">
        <v>5</v>
      </c>
      <c r="C23" s="139"/>
      <c r="D23" s="139"/>
      <c r="E23" s="139"/>
      <c r="F23" s="139"/>
      <c r="G23" s="139"/>
      <c r="H23" s="16" t="s">
        <v>8</v>
      </c>
      <c r="K23" s="182">
        <v>3</v>
      </c>
      <c r="L23" s="151">
        <v>450000</v>
      </c>
      <c r="M23" s="164">
        <f>+L30</f>
        <v>1.0948905109489051</v>
      </c>
      <c r="N23" s="185">
        <f>L23*M23</f>
        <v>492700.72992700728</v>
      </c>
    </row>
    <row r="24" spans="1:16" ht="15.75" thickBot="1" x14ac:dyDescent="0.3">
      <c r="B24" s="142" t="s">
        <v>58</v>
      </c>
      <c r="C24" s="137"/>
      <c r="D24" s="137"/>
      <c r="E24" s="137"/>
      <c r="F24" s="137"/>
      <c r="G24" s="137"/>
      <c r="H24" s="16"/>
      <c r="K24" s="182">
        <v>4</v>
      </c>
      <c r="L24" s="151">
        <v>500000</v>
      </c>
      <c r="M24" s="164">
        <f>+L30</f>
        <v>1.0948905109489051</v>
      </c>
      <c r="N24" s="185">
        <f>L24*M24</f>
        <v>547445.25547445251</v>
      </c>
    </row>
    <row r="25" spans="1:16" ht="15.75" thickBot="1" x14ac:dyDescent="0.3">
      <c r="B25" s="103" t="s">
        <v>59</v>
      </c>
      <c r="C25" s="140"/>
      <c r="D25" s="140"/>
      <c r="E25" s="140"/>
      <c r="F25" s="140"/>
      <c r="G25" s="140"/>
      <c r="H25" s="16"/>
      <c r="K25" s="182">
        <v>5</v>
      </c>
      <c r="L25" s="49">
        <v>560000</v>
      </c>
      <c r="M25" s="164">
        <f>+L30</f>
        <v>1.0948905109489051</v>
      </c>
      <c r="N25" s="185">
        <f>L25*M25</f>
        <v>613138.6861313869</v>
      </c>
    </row>
    <row r="26" spans="1:16" ht="15.75" thickBot="1" x14ac:dyDescent="0.3">
      <c r="B26" s="45" t="s">
        <v>28</v>
      </c>
      <c r="C26" s="141"/>
      <c r="D26" s="141"/>
      <c r="E26" s="141"/>
      <c r="F26" s="141"/>
      <c r="G26" s="141"/>
      <c r="H26" s="17" t="s">
        <v>8</v>
      </c>
      <c r="K26" s="183" t="s">
        <v>111</v>
      </c>
      <c r="L26" s="173">
        <f>SUM(L21:L25)</f>
        <v>2340000</v>
      </c>
      <c r="M26" s="29"/>
      <c r="N26" s="172">
        <f>SUM(N21:N25)</f>
        <v>2562043.7956204382</v>
      </c>
    </row>
    <row r="27" spans="1:16" ht="15.75" thickBot="1" x14ac:dyDescent="0.3">
      <c r="B27" s="18"/>
      <c r="C27" s="56"/>
      <c r="D27" s="56"/>
      <c r="E27" s="19"/>
      <c r="F27" s="19"/>
      <c r="G27" s="19"/>
      <c r="H27" s="20" t="s">
        <v>103</v>
      </c>
      <c r="K27" s="89"/>
      <c r="L27" s="91"/>
      <c r="N27" s="20" t="s">
        <v>43</v>
      </c>
    </row>
    <row r="28" spans="1:16" ht="15.75" thickBot="1" x14ac:dyDescent="0.3">
      <c r="E28" s="1"/>
      <c r="F28" s="1"/>
      <c r="G28" s="1"/>
      <c r="K28" s="89"/>
      <c r="L28" s="91"/>
    </row>
    <row r="29" spans="1:16" ht="15.75" thickBot="1" x14ac:dyDescent="0.3">
      <c r="E29" s="1"/>
      <c r="F29" s="1"/>
      <c r="G29" s="1"/>
      <c r="K29" s="169" t="s">
        <v>118</v>
      </c>
      <c r="L29" s="171" t="s">
        <v>32</v>
      </c>
    </row>
    <row r="30" spans="1:16" ht="15.75" thickBot="1" x14ac:dyDescent="0.3">
      <c r="E30" s="1"/>
      <c r="F30" s="1"/>
      <c r="G30" s="1"/>
      <c r="I30" s="1" t="s">
        <v>43</v>
      </c>
      <c r="J30" s="4">
        <f>+J21</f>
        <v>3000000</v>
      </c>
      <c r="K30" s="60">
        <f>+O16</f>
        <v>2740000</v>
      </c>
      <c r="L30" s="184">
        <f>J30/K30</f>
        <v>1.0948905109489051</v>
      </c>
    </row>
    <row r="31" spans="1:16" x14ac:dyDescent="0.25">
      <c r="E31" s="1"/>
      <c r="F31" s="1"/>
      <c r="G31" s="1"/>
    </row>
    <row r="32" spans="1:16" x14ac:dyDescent="0.25">
      <c r="E32" s="1"/>
      <c r="F32" s="1"/>
      <c r="G32" s="1"/>
      <c r="J32" s="85">
        <f>+J30</f>
        <v>3000000</v>
      </c>
      <c r="K32" s="1">
        <f>+L30</f>
        <v>1.0948905109489051</v>
      </c>
      <c r="N32" s="1">
        <f>L26/5</f>
        <v>468000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40"/>
  <sheetViews>
    <sheetView topLeftCell="D11" zoomScale="112" zoomScaleNormal="112" workbookViewId="0">
      <selection activeCell="I20" sqref="I20"/>
    </sheetView>
  </sheetViews>
  <sheetFormatPr baseColWidth="10" defaultColWidth="11.42578125" defaultRowHeight="15" x14ac:dyDescent="0.25"/>
  <cols>
    <col min="1" max="4" width="23.28515625" style="1" customWidth="1"/>
    <col min="5" max="5" width="18.140625" style="1" customWidth="1"/>
    <col min="6" max="6" width="23.28515625" style="1" customWidth="1"/>
    <col min="7" max="7" width="22.140625" style="1" customWidth="1"/>
    <col min="8" max="8" width="12.5703125" style="29" customWidth="1"/>
    <col min="9" max="12" width="11.42578125" style="29"/>
    <col min="13" max="13" width="11.42578125" style="1"/>
    <col min="14" max="14" width="57.7109375" style="1" customWidth="1"/>
    <col min="15" max="20" width="11.42578125" style="1"/>
    <col min="21" max="21" width="20.140625" style="1" customWidth="1"/>
    <col min="22" max="16384" width="11.42578125" style="1"/>
  </cols>
  <sheetData>
    <row r="2" spans="1:28" x14ac:dyDescent="0.25">
      <c r="A2" s="105" t="s">
        <v>63</v>
      </c>
      <c r="B2" s="105"/>
      <c r="C2" s="105"/>
      <c r="D2" s="105"/>
      <c r="E2" s="105"/>
      <c r="F2" s="105" t="s">
        <v>63</v>
      </c>
      <c r="G2" s="80" t="s">
        <v>62</v>
      </c>
      <c r="J2" s="1"/>
      <c r="K2" s="1"/>
      <c r="L2" s="1"/>
    </row>
    <row r="3" spans="1:28" x14ac:dyDescent="0.25">
      <c r="A3" s="80" t="s">
        <v>64</v>
      </c>
      <c r="B3" s="80"/>
      <c r="C3" s="80"/>
      <c r="D3" s="80"/>
      <c r="E3" s="80"/>
      <c r="F3" s="80"/>
      <c r="G3" s="80" t="s">
        <v>65</v>
      </c>
      <c r="H3" s="43"/>
      <c r="I3" s="43"/>
      <c r="J3" s="1"/>
      <c r="K3" s="1"/>
      <c r="L3" s="1"/>
    </row>
    <row r="4" spans="1:28" x14ac:dyDescent="0.25">
      <c r="A4" s="80" t="s">
        <v>66</v>
      </c>
      <c r="B4" s="80"/>
      <c r="C4" s="80"/>
      <c r="D4" s="80"/>
      <c r="E4" s="80"/>
      <c r="F4" s="80"/>
      <c r="G4" s="105" t="s">
        <v>67</v>
      </c>
      <c r="H4" s="43"/>
      <c r="I4" s="43"/>
      <c r="J4" s="1"/>
      <c r="K4" s="1"/>
      <c r="L4" s="1"/>
    </row>
    <row r="5" spans="1:28" ht="15.75" thickBot="1" x14ac:dyDescent="0.3">
      <c r="G5" s="108" t="s">
        <v>60</v>
      </c>
      <c r="H5" s="109" t="s">
        <v>61</v>
      </c>
      <c r="I5" s="109"/>
      <c r="J5" s="89"/>
      <c r="K5" s="1"/>
      <c r="L5" s="1"/>
      <c r="W5" s="1" t="s">
        <v>77</v>
      </c>
    </row>
    <row r="6" spans="1:28" ht="15.75" thickBot="1" x14ac:dyDescent="0.3">
      <c r="J6" s="1"/>
      <c r="K6" s="1"/>
      <c r="L6" s="1"/>
      <c r="W6" s="115" t="s">
        <v>73</v>
      </c>
      <c r="X6" s="117" t="s">
        <v>71</v>
      </c>
      <c r="Y6" s="116" t="s">
        <v>72</v>
      </c>
    </row>
    <row r="7" spans="1:28" ht="15.75" thickBot="1" x14ac:dyDescent="0.3">
      <c r="G7" s="110" t="s">
        <v>35</v>
      </c>
      <c r="H7" s="82" t="s">
        <v>113</v>
      </c>
      <c r="I7" s="83"/>
      <c r="J7" s="81"/>
      <c r="K7" s="81"/>
      <c r="L7" s="81"/>
      <c r="O7" s="81" t="s">
        <v>69</v>
      </c>
      <c r="P7" s="81"/>
      <c r="Q7" s="81"/>
      <c r="R7" s="81"/>
      <c r="S7" s="81"/>
      <c r="T7" s="81"/>
      <c r="U7" s="81"/>
      <c r="W7" s="111" t="s">
        <v>74</v>
      </c>
      <c r="X7" s="118">
        <v>2000000</v>
      </c>
      <c r="Y7" s="112"/>
    </row>
    <row r="8" spans="1:28" ht="15.75" thickBot="1" x14ac:dyDescent="0.3">
      <c r="A8" s="81" t="s">
        <v>70</v>
      </c>
      <c r="B8" s="81"/>
      <c r="C8" s="81"/>
      <c r="D8" s="81"/>
      <c r="E8" s="81"/>
      <c r="F8" s="81"/>
      <c r="G8" s="81" t="s">
        <v>37</v>
      </c>
      <c r="H8" s="82" t="s">
        <v>38</v>
      </c>
      <c r="I8" s="83"/>
      <c r="J8" s="81"/>
      <c r="K8" s="81"/>
      <c r="L8" s="81"/>
      <c r="W8" s="115" t="s">
        <v>75</v>
      </c>
      <c r="X8" s="5"/>
      <c r="Y8" s="119">
        <v>6000000</v>
      </c>
    </row>
    <row r="9" spans="1:28" ht="15.75" thickBot="1" x14ac:dyDescent="0.3">
      <c r="G9" s="84" t="s">
        <v>39</v>
      </c>
      <c r="H9" s="81" t="s">
        <v>40</v>
      </c>
      <c r="I9" s="83"/>
      <c r="J9" s="81"/>
      <c r="K9" s="81"/>
      <c r="L9" s="81"/>
      <c r="W9" s="113" t="s">
        <v>76</v>
      </c>
      <c r="X9" s="3">
        <f>SUM(X7:X8)</f>
        <v>2000000</v>
      </c>
      <c r="Y9" s="114">
        <f>SUM(Y8)</f>
        <v>6000000</v>
      </c>
    </row>
    <row r="10" spans="1:28" x14ac:dyDescent="0.25">
      <c r="G10" s="83" t="s">
        <v>41</v>
      </c>
      <c r="H10" s="81" t="s">
        <v>42</v>
      </c>
      <c r="I10" s="83"/>
      <c r="J10" s="76">
        <v>10000000</v>
      </c>
      <c r="K10" s="76" t="s">
        <v>87</v>
      </c>
      <c r="L10" s="76"/>
    </row>
    <row r="11" spans="1:28" x14ac:dyDescent="0.25">
      <c r="G11" s="83"/>
      <c r="H11" s="86" t="s">
        <v>43</v>
      </c>
      <c r="I11" s="87">
        <v>0.3</v>
      </c>
      <c r="J11" s="88">
        <f>J10*30%</f>
        <v>3000000</v>
      </c>
      <c r="K11" s="76" t="s">
        <v>44</v>
      </c>
      <c r="L11" s="76"/>
      <c r="V11" s="1" t="s">
        <v>80</v>
      </c>
      <c r="W11" s="1" t="s">
        <v>78</v>
      </c>
      <c r="X11" s="85">
        <f>+Y9-X9</f>
        <v>4000000</v>
      </c>
      <c r="Y11" s="1" t="s">
        <v>79</v>
      </c>
    </row>
    <row r="12" spans="1:28" x14ac:dyDescent="0.25">
      <c r="G12" s="29"/>
      <c r="H12" s="89"/>
      <c r="I12" s="90"/>
      <c r="J12" s="91"/>
      <c r="K12" s="85"/>
      <c r="L12" s="85"/>
      <c r="V12" s="1" t="s">
        <v>81</v>
      </c>
      <c r="W12" s="90">
        <v>0.3</v>
      </c>
      <c r="X12" s="76">
        <f>X11*W12</f>
        <v>1200000</v>
      </c>
      <c r="Y12" s="1" t="s">
        <v>82</v>
      </c>
    </row>
    <row r="13" spans="1:28" ht="15.75" thickBot="1" x14ac:dyDescent="0.3">
      <c r="G13" s="29" t="s">
        <v>45</v>
      </c>
      <c r="H13" s="131" t="s">
        <v>46</v>
      </c>
      <c r="I13" s="132"/>
      <c r="J13" s="133">
        <v>-5000000</v>
      </c>
      <c r="K13" s="85"/>
      <c r="L13" s="85"/>
      <c r="Y13" s="1" t="s">
        <v>83</v>
      </c>
    </row>
    <row r="14" spans="1:28" ht="15.75" thickBot="1" x14ac:dyDescent="0.3">
      <c r="G14" s="29"/>
      <c r="H14" s="86" t="s">
        <v>43</v>
      </c>
      <c r="I14" s="87">
        <v>0.3</v>
      </c>
      <c r="J14" s="92">
        <v>0</v>
      </c>
      <c r="K14" s="85" t="s">
        <v>47</v>
      </c>
      <c r="L14" s="85"/>
      <c r="U14" s="21" t="s">
        <v>2</v>
      </c>
      <c r="V14" s="23">
        <v>1</v>
      </c>
      <c r="W14" s="23">
        <v>2</v>
      </c>
      <c r="X14" s="28">
        <v>3</v>
      </c>
      <c r="Y14" s="28">
        <v>4</v>
      </c>
      <c r="Z14" s="23">
        <v>5</v>
      </c>
    </row>
    <row r="15" spans="1:28" ht="15.75" thickBot="1" x14ac:dyDescent="0.3">
      <c r="G15" s="29"/>
      <c r="H15" s="1"/>
      <c r="J15" s="85"/>
      <c r="K15" s="85"/>
      <c r="L15" s="85" t="s">
        <v>93</v>
      </c>
      <c r="N15" s="174" t="s">
        <v>114</v>
      </c>
      <c r="O15" s="76">
        <v>3000000</v>
      </c>
      <c r="P15" s="76"/>
      <c r="Q15" s="76"/>
      <c r="R15" s="76"/>
      <c r="S15" s="76"/>
      <c r="U15" s="5" t="s">
        <v>0</v>
      </c>
      <c r="V15" s="34">
        <v>500000</v>
      </c>
      <c r="W15" s="34">
        <v>500000</v>
      </c>
      <c r="X15" s="34">
        <v>500000</v>
      </c>
      <c r="Y15" s="34">
        <v>500000</v>
      </c>
      <c r="Z15" s="34">
        <v>500000</v>
      </c>
      <c r="AB15" s="121">
        <v>1200000</v>
      </c>
    </row>
    <row r="16" spans="1:28" ht="15.75" thickBot="1" x14ac:dyDescent="0.3">
      <c r="G16" s="12" t="s">
        <v>24</v>
      </c>
      <c r="H16" s="30"/>
      <c r="I16" s="30"/>
      <c r="J16" s="13"/>
      <c r="K16" s="13"/>
      <c r="L16" s="93" t="s">
        <v>43</v>
      </c>
      <c r="M16" s="15"/>
      <c r="N16" s="174" t="s">
        <v>115</v>
      </c>
      <c r="O16" s="29">
        <v>5</v>
      </c>
      <c r="P16" s="29"/>
      <c r="Q16" s="29"/>
      <c r="R16" s="29"/>
      <c r="S16" s="29"/>
      <c r="U16" s="98" t="s">
        <v>86</v>
      </c>
      <c r="V16" s="35">
        <f>V15*0.0077777*5</f>
        <v>19444.25</v>
      </c>
      <c r="W16" s="35">
        <f t="shared" ref="W16:Z16" si="0">W15*0.0077777*5</f>
        <v>19444.25</v>
      </c>
      <c r="X16" s="35">
        <f t="shared" si="0"/>
        <v>19444.25</v>
      </c>
      <c r="Y16" s="35">
        <f t="shared" si="0"/>
        <v>19444.25</v>
      </c>
      <c r="Z16" s="35">
        <f t="shared" si="0"/>
        <v>19444.25</v>
      </c>
      <c r="AB16" s="1" t="s">
        <v>85</v>
      </c>
    </row>
    <row r="17" spans="1:28" ht="15.75" thickBot="1" x14ac:dyDescent="0.3">
      <c r="B17" s="1" t="s">
        <v>88</v>
      </c>
      <c r="C17" s="1" t="s">
        <v>32</v>
      </c>
      <c r="D17" s="169" t="s">
        <v>89</v>
      </c>
      <c r="E17" s="169" t="s">
        <v>90</v>
      </c>
      <c r="F17" s="1" t="s">
        <v>91</v>
      </c>
      <c r="H17" s="94">
        <v>1</v>
      </c>
      <c r="I17" s="29">
        <v>2</v>
      </c>
      <c r="J17" s="95">
        <v>3</v>
      </c>
      <c r="K17" s="95">
        <v>4</v>
      </c>
      <c r="L17" s="96">
        <v>5</v>
      </c>
      <c r="M17" s="16" t="s">
        <v>21</v>
      </c>
      <c r="N17" s="174" t="s">
        <v>116</v>
      </c>
      <c r="O17" s="85">
        <f>O15/O16</f>
        <v>600000</v>
      </c>
      <c r="P17" s="85"/>
      <c r="Q17" s="85"/>
      <c r="R17" s="85"/>
      <c r="S17" s="85"/>
      <c r="U17" s="2" t="s">
        <v>10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</row>
    <row r="18" spans="1:28" ht="15.75" thickBot="1" x14ac:dyDescent="0.3">
      <c r="A18" s="97" t="s">
        <v>32</v>
      </c>
      <c r="B18" s="128">
        <v>400000</v>
      </c>
      <c r="C18" s="128">
        <v>7.7777000000000002E-3</v>
      </c>
      <c r="D18" s="201">
        <f>B18*C18</f>
        <v>3111.08</v>
      </c>
      <c r="E18" s="201">
        <v>20</v>
      </c>
      <c r="F18" s="122">
        <f>D18*E18</f>
        <v>62221.599999999999</v>
      </c>
      <c r="G18" s="21" t="s">
        <v>2</v>
      </c>
      <c r="H18" s="23" t="s">
        <v>18</v>
      </c>
      <c r="I18" s="23" t="s">
        <v>18</v>
      </c>
      <c r="J18" s="28" t="s">
        <v>18</v>
      </c>
      <c r="K18" s="28" t="s">
        <v>18</v>
      </c>
      <c r="L18" s="23" t="s">
        <v>18</v>
      </c>
      <c r="M18" s="16"/>
      <c r="U18" s="2" t="s">
        <v>7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B18" s="124">
        <v>1200000</v>
      </c>
    </row>
    <row r="19" spans="1:28" ht="15.75" thickBot="1" x14ac:dyDescent="0.3">
      <c r="A19" s="81">
        <v>7.7777000000000002E-3</v>
      </c>
      <c r="G19" s="5" t="s">
        <v>0</v>
      </c>
      <c r="H19" s="34">
        <v>400000</v>
      </c>
      <c r="I19" s="107">
        <v>400000</v>
      </c>
      <c r="J19" s="107">
        <v>400000</v>
      </c>
      <c r="K19" s="107">
        <v>400000</v>
      </c>
      <c r="L19" s="107">
        <v>400000</v>
      </c>
      <c r="M19" s="16"/>
      <c r="U19" s="120" t="s">
        <v>84</v>
      </c>
      <c r="V19" s="122">
        <v>240000</v>
      </c>
      <c r="W19" s="122">
        <v>240000</v>
      </c>
      <c r="X19" s="122">
        <v>240000</v>
      </c>
      <c r="Y19" s="122">
        <v>240000</v>
      </c>
      <c r="Z19" s="122">
        <v>240000</v>
      </c>
      <c r="AB19" s="1">
        <v>5</v>
      </c>
    </row>
    <row r="20" spans="1:28" ht="15.75" thickBot="1" x14ac:dyDescent="0.3">
      <c r="A20" s="81" t="s">
        <v>48</v>
      </c>
      <c r="G20" s="98" t="s">
        <v>49</v>
      </c>
      <c r="H20" s="202">
        <f>H19*0.0077777*20</f>
        <v>62221.599999999999</v>
      </c>
      <c r="I20" s="35">
        <f t="shared" ref="I20:L20" si="1">I19*0.0077777*20</f>
        <v>62221.599999999999</v>
      </c>
      <c r="J20" s="35">
        <f t="shared" si="1"/>
        <v>62221.599999999999</v>
      </c>
      <c r="K20" s="35">
        <f t="shared" si="1"/>
        <v>62221.599999999999</v>
      </c>
      <c r="L20" s="35">
        <f t="shared" si="1"/>
        <v>62221.599999999999</v>
      </c>
      <c r="M20" s="16"/>
      <c r="U20" s="45" t="s">
        <v>25</v>
      </c>
      <c r="V20" s="102">
        <f>SUM(V15:V19)</f>
        <v>759444.25</v>
      </c>
      <c r="W20" s="102">
        <f t="shared" ref="W20:Z20" si="2">SUM(W15:W19)</f>
        <v>759444.25</v>
      </c>
      <c r="X20" s="102">
        <f t="shared" si="2"/>
        <v>759444.25</v>
      </c>
      <c r="Y20" s="102">
        <f t="shared" si="2"/>
        <v>759444.25</v>
      </c>
      <c r="Z20" s="102">
        <f t="shared" si="2"/>
        <v>759444.25</v>
      </c>
    </row>
    <row r="21" spans="1:28" ht="15.75" thickBot="1" x14ac:dyDescent="0.3">
      <c r="A21" s="81" t="s">
        <v>50</v>
      </c>
      <c r="G21" s="2" t="s">
        <v>10</v>
      </c>
      <c r="H21" s="35">
        <v>0</v>
      </c>
      <c r="I21" s="48">
        <v>10000</v>
      </c>
      <c r="J21" s="48">
        <v>14000</v>
      </c>
      <c r="K21" s="48">
        <v>12000</v>
      </c>
      <c r="L21" s="48">
        <v>9000</v>
      </c>
      <c r="M21" s="16"/>
      <c r="U21" s="26" t="s">
        <v>1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1">
        <v>1</v>
      </c>
      <c r="AB21" s="91">
        <v>240000</v>
      </c>
    </row>
    <row r="22" spans="1:28" ht="15.75" thickBot="1" x14ac:dyDescent="0.3">
      <c r="A22" s="99" t="s">
        <v>51</v>
      </c>
      <c r="B22" s="85"/>
      <c r="C22" s="85"/>
      <c r="D22" s="85"/>
      <c r="E22" s="85"/>
      <c r="F22" s="85"/>
      <c r="G22" s="2" t="s">
        <v>7</v>
      </c>
      <c r="H22" s="35">
        <v>0</v>
      </c>
      <c r="I22" s="48">
        <v>20000</v>
      </c>
      <c r="J22" s="48">
        <v>5000</v>
      </c>
      <c r="K22" s="48">
        <v>7000</v>
      </c>
      <c r="L22" s="48">
        <v>8000</v>
      </c>
      <c r="M22" s="16"/>
      <c r="U22" s="8" t="s">
        <v>12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1">
        <v>2</v>
      </c>
      <c r="AB22" s="91">
        <v>240000</v>
      </c>
    </row>
    <row r="23" spans="1:28" ht="15.75" thickBot="1" x14ac:dyDescent="0.3">
      <c r="A23" s="100" t="s">
        <v>52</v>
      </c>
      <c r="G23" s="120" t="s">
        <v>84</v>
      </c>
      <c r="H23" s="85">
        <v>600000</v>
      </c>
      <c r="I23" s="50">
        <v>600000</v>
      </c>
      <c r="J23" s="50">
        <v>600000</v>
      </c>
      <c r="K23" s="50">
        <v>600000</v>
      </c>
      <c r="L23" s="50">
        <v>600000</v>
      </c>
      <c r="M23" s="16"/>
      <c r="U23" s="45" t="s">
        <v>26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">
        <v>3</v>
      </c>
      <c r="AB23" s="91">
        <v>240000</v>
      </c>
    </row>
    <row r="24" spans="1:28" ht="15.75" thickBot="1" x14ac:dyDescent="0.3">
      <c r="A24" s="101">
        <v>20</v>
      </c>
      <c r="B24" s="29"/>
      <c r="C24" s="29"/>
      <c r="D24" s="29"/>
      <c r="E24" s="29"/>
      <c r="F24" s="29"/>
      <c r="G24" s="45" t="s">
        <v>25</v>
      </c>
      <c r="H24" s="102">
        <f>+H23+H22+H21+H20+H19</f>
        <v>1062221.6000000001</v>
      </c>
      <c r="I24" s="102">
        <f t="shared" ref="I24:L24" si="3">+I23+I22+I21+I20+I19</f>
        <v>1092221.6000000001</v>
      </c>
      <c r="J24" s="102">
        <f t="shared" si="3"/>
        <v>1081221.6000000001</v>
      </c>
      <c r="K24" s="102">
        <f t="shared" si="3"/>
        <v>1081221.6000000001</v>
      </c>
      <c r="L24" s="102">
        <f t="shared" si="3"/>
        <v>1079221.6000000001</v>
      </c>
      <c r="M24" s="16" t="s">
        <v>8</v>
      </c>
      <c r="U24" s="45" t="s">
        <v>3</v>
      </c>
      <c r="V24" s="102">
        <f>+V23+V20</f>
        <v>759444.25</v>
      </c>
      <c r="W24" s="102">
        <f t="shared" ref="W24:Z24" si="4">+W23+W20</f>
        <v>759444.25</v>
      </c>
      <c r="X24" s="102">
        <f t="shared" si="4"/>
        <v>759444.25</v>
      </c>
      <c r="Y24" s="102">
        <f t="shared" si="4"/>
        <v>759444.25</v>
      </c>
      <c r="Z24" s="102">
        <f t="shared" si="4"/>
        <v>759444.25</v>
      </c>
      <c r="AA24" s="1">
        <v>4</v>
      </c>
      <c r="AB24" s="91">
        <v>240000</v>
      </c>
    </row>
    <row r="25" spans="1:28" ht="15.75" thickBot="1" x14ac:dyDescent="0.3">
      <c r="G25" s="26" t="s">
        <v>1</v>
      </c>
      <c r="H25" s="38">
        <v>10000</v>
      </c>
      <c r="I25" s="38">
        <v>12000</v>
      </c>
      <c r="J25" s="38">
        <v>16000</v>
      </c>
      <c r="K25" s="38">
        <v>10000</v>
      </c>
      <c r="L25" s="38">
        <v>10000</v>
      </c>
      <c r="M25" s="16"/>
      <c r="U25" s="7" t="s">
        <v>55</v>
      </c>
      <c r="V25" s="125">
        <f>V20*11.27%</f>
        <v>85589.366974999997</v>
      </c>
      <c r="W25" s="125">
        <f t="shared" ref="W25:Z25" si="5">W20*11.27%</f>
        <v>85589.366974999997</v>
      </c>
      <c r="X25" s="125">
        <f t="shared" si="5"/>
        <v>85589.366974999997</v>
      </c>
      <c r="Y25" s="125">
        <f t="shared" si="5"/>
        <v>85589.366974999997</v>
      </c>
      <c r="Z25" s="125">
        <f t="shared" si="5"/>
        <v>85589.366974999997</v>
      </c>
      <c r="AA25" s="1">
        <v>5</v>
      </c>
      <c r="AB25" s="91">
        <v>240000</v>
      </c>
    </row>
    <row r="26" spans="1:28" ht="15.75" thickBot="1" x14ac:dyDescent="0.3">
      <c r="A26" s="106">
        <v>44007</v>
      </c>
      <c r="B26" s="106"/>
      <c r="C26" s="106"/>
      <c r="D26" s="106"/>
      <c r="E26" s="106"/>
      <c r="F26" s="106"/>
      <c r="G26" s="8" t="s">
        <v>12</v>
      </c>
      <c r="H26" s="38">
        <v>20000</v>
      </c>
      <c r="I26" s="38">
        <v>20000</v>
      </c>
      <c r="J26" s="38">
        <v>20000</v>
      </c>
      <c r="K26" s="38">
        <v>20000</v>
      </c>
      <c r="L26" s="38">
        <v>20000</v>
      </c>
      <c r="M26" s="16"/>
      <c r="U26" s="10" t="s">
        <v>4</v>
      </c>
      <c r="V26" s="126">
        <f>V20*7%</f>
        <v>53161.097500000003</v>
      </c>
      <c r="W26" s="126">
        <f t="shared" ref="W26:Z26" si="6">W20*7%</f>
        <v>53161.097500000003</v>
      </c>
      <c r="X26" s="126">
        <f t="shared" si="6"/>
        <v>53161.097500000003</v>
      </c>
      <c r="Y26" s="126">
        <f t="shared" si="6"/>
        <v>53161.097500000003</v>
      </c>
      <c r="Z26" s="126">
        <f t="shared" si="6"/>
        <v>53161.097500000003</v>
      </c>
      <c r="AB26" s="123">
        <f>SUM(AB21:AB25)</f>
        <v>1200000</v>
      </c>
    </row>
    <row r="27" spans="1:28" ht="15.75" thickBot="1" x14ac:dyDescent="0.3">
      <c r="A27" s="1" t="s">
        <v>68</v>
      </c>
      <c r="G27" s="45" t="s">
        <v>26</v>
      </c>
      <c r="H27" s="102">
        <f>+H25+H26</f>
        <v>30000</v>
      </c>
      <c r="I27" s="102">
        <f t="shared" ref="I27:L27" si="7">+I25+I26</f>
        <v>32000</v>
      </c>
      <c r="J27" s="102">
        <f t="shared" si="7"/>
        <v>36000</v>
      </c>
      <c r="K27" s="102">
        <f t="shared" si="7"/>
        <v>30000</v>
      </c>
      <c r="L27" s="102">
        <f t="shared" si="7"/>
        <v>30000</v>
      </c>
      <c r="M27" s="16" t="s">
        <v>8</v>
      </c>
      <c r="U27" s="27" t="s">
        <v>5</v>
      </c>
      <c r="V27" s="127">
        <f>V20*0.6%</f>
        <v>4556.6655000000001</v>
      </c>
      <c r="W27" s="127">
        <f t="shared" ref="W27:Z27" si="8">W20*0.6%</f>
        <v>4556.6655000000001</v>
      </c>
      <c r="X27" s="127">
        <f t="shared" si="8"/>
        <v>4556.6655000000001</v>
      </c>
      <c r="Y27" s="127">
        <f t="shared" si="8"/>
        <v>4556.6655000000001</v>
      </c>
      <c r="Z27" s="127">
        <f t="shared" si="8"/>
        <v>4556.6655000000001</v>
      </c>
    </row>
    <row r="28" spans="1:28" ht="15.75" thickBot="1" x14ac:dyDescent="0.3">
      <c r="A28" s="1" t="s">
        <v>53</v>
      </c>
      <c r="G28" s="45" t="s">
        <v>3</v>
      </c>
      <c r="H28" s="102">
        <f>+H24+H27</f>
        <v>1092221.6000000001</v>
      </c>
      <c r="I28" s="102">
        <f t="shared" ref="I28:L28" si="9">+I24+I27</f>
        <v>1124221.6000000001</v>
      </c>
      <c r="J28" s="102">
        <f t="shared" si="9"/>
        <v>1117221.6000000001</v>
      </c>
      <c r="K28" s="102">
        <f t="shared" si="9"/>
        <v>1111221.6000000001</v>
      </c>
      <c r="L28" s="102">
        <f t="shared" si="9"/>
        <v>1109221.6000000001</v>
      </c>
      <c r="M28" s="16" t="s">
        <v>8</v>
      </c>
      <c r="U28" s="7" t="s">
        <v>58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</row>
    <row r="29" spans="1:28" ht="15.75" thickBot="1" x14ac:dyDescent="0.3">
      <c r="A29" s="81" t="s">
        <v>54</v>
      </c>
      <c r="B29" s="81"/>
      <c r="C29" s="81"/>
      <c r="D29" s="81"/>
      <c r="E29" s="81"/>
      <c r="F29" s="81"/>
      <c r="G29" s="7" t="s">
        <v>55</v>
      </c>
      <c r="H29" s="37">
        <f>H24*11.27%</f>
        <v>119712.37432</v>
      </c>
      <c r="I29" s="37">
        <f t="shared" ref="I29:L29" si="10">I24*11.27%</f>
        <v>123093.37432</v>
      </c>
      <c r="J29" s="37">
        <f t="shared" si="10"/>
        <v>121853.67432000001</v>
      </c>
      <c r="K29" s="37">
        <f t="shared" si="10"/>
        <v>121853.67432000001</v>
      </c>
      <c r="L29" s="37">
        <f t="shared" si="10"/>
        <v>121628.27432000001</v>
      </c>
      <c r="M29" s="16" t="s">
        <v>8</v>
      </c>
      <c r="U29" s="103" t="s">
        <v>59</v>
      </c>
      <c r="V29" s="104">
        <f>SUM(V25:V28)</f>
        <v>143307.12997499999</v>
      </c>
      <c r="W29" s="104">
        <f t="shared" ref="W29:Z29" si="11">SUM(W25:W28)</f>
        <v>143307.12997499999</v>
      </c>
      <c r="X29" s="104">
        <f t="shared" si="11"/>
        <v>143307.12997499999</v>
      </c>
      <c r="Y29" s="104">
        <f t="shared" si="11"/>
        <v>143307.12997499999</v>
      </c>
      <c r="Z29" s="104">
        <f t="shared" si="11"/>
        <v>143307.12997499999</v>
      </c>
    </row>
    <row r="30" spans="1:28" ht="15.75" thickBot="1" x14ac:dyDescent="0.3">
      <c r="A30" s="1" t="s">
        <v>56</v>
      </c>
      <c r="G30" s="10" t="s">
        <v>92</v>
      </c>
      <c r="H30" s="39">
        <f>H24*7%</f>
        <v>74355.512000000017</v>
      </c>
      <c r="I30" s="39">
        <f t="shared" ref="I30:L30" si="12">I24*7%</f>
        <v>76455.512000000017</v>
      </c>
      <c r="J30" s="39">
        <f t="shared" si="12"/>
        <v>75685.512000000017</v>
      </c>
      <c r="K30" s="39">
        <f t="shared" si="12"/>
        <v>75685.512000000017</v>
      </c>
      <c r="L30" s="39">
        <f t="shared" si="12"/>
        <v>75545.512000000017</v>
      </c>
      <c r="M30" s="16" t="s">
        <v>8</v>
      </c>
      <c r="U30" s="9" t="s">
        <v>28</v>
      </c>
      <c r="V30" s="41">
        <f>+V24-V29</f>
        <v>616137.12002500007</v>
      </c>
      <c r="W30" s="41">
        <f t="shared" ref="W30:Z30" si="13">+W24-W29</f>
        <v>616137.12002500007</v>
      </c>
      <c r="X30" s="41">
        <f t="shared" si="13"/>
        <v>616137.12002500007</v>
      </c>
      <c r="Y30" s="41">
        <f t="shared" si="13"/>
        <v>616137.12002500007</v>
      </c>
      <c r="Z30" s="41">
        <f t="shared" si="13"/>
        <v>616137.12002500007</v>
      </c>
    </row>
    <row r="31" spans="1:28" ht="15.75" thickBot="1" x14ac:dyDescent="0.3">
      <c r="A31" s="1" t="s">
        <v>57</v>
      </c>
      <c r="G31" s="27" t="s">
        <v>5</v>
      </c>
      <c r="H31" s="40">
        <f>H24*0.6%</f>
        <v>6373.3296000000009</v>
      </c>
      <c r="I31" s="40">
        <f t="shared" ref="I31:L31" si="14">I24*0.6%</f>
        <v>6553.3296000000009</v>
      </c>
      <c r="J31" s="40">
        <f t="shared" si="14"/>
        <v>6487.3296000000009</v>
      </c>
      <c r="K31" s="40">
        <f t="shared" si="14"/>
        <v>6487.3296000000009</v>
      </c>
      <c r="L31" s="40">
        <f t="shared" si="14"/>
        <v>6475.3296000000009</v>
      </c>
      <c r="M31" s="16" t="s">
        <v>8</v>
      </c>
      <c r="U31" s="18"/>
      <c r="V31" s="56"/>
      <c r="W31" s="56"/>
      <c r="X31" s="19"/>
      <c r="Y31" s="19"/>
      <c r="Z31" s="19"/>
    </row>
    <row r="32" spans="1:28" ht="15.75" thickBot="1" x14ac:dyDescent="0.3">
      <c r="G32" s="7" t="s">
        <v>58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16"/>
    </row>
    <row r="33" spans="1:13" ht="15.75" thickBot="1" x14ac:dyDescent="0.3">
      <c r="G33" s="103" t="s">
        <v>59</v>
      </c>
      <c r="H33" s="104">
        <f>+H29+H30+H31+H32</f>
        <v>200441.21592000002</v>
      </c>
      <c r="I33" s="104">
        <f t="shared" ref="I33:L33" si="15">+I29+I30+I31+I32</f>
        <v>206102.21592000002</v>
      </c>
      <c r="J33" s="104">
        <f t="shared" si="15"/>
        <v>204026.51592000003</v>
      </c>
      <c r="K33" s="104">
        <f t="shared" si="15"/>
        <v>204026.51592000003</v>
      </c>
      <c r="L33" s="104">
        <f t="shared" si="15"/>
        <v>203649.11592000001</v>
      </c>
      <c r="M33" s="16"/>
    </row>
    <row r="34" spans="1:13" ht="15.75" thickBot="1" x14ac:dyDescent="0.3">
      <c r="G34" s="9" t="s">
        <v>28</v>
      </c>
      <c r="H34" s="41">
        <f>+H28-H33</f>
        <v>891780.38408000011</v>
      </c>
      <c r="I34" s="41">
        <f t="shared" ref="I34:L34" si="16">+I28-I33</f>
        <v>918119.38408000011</v>
      </c>
      <c r="J34" s="41">
        <f t="shared" si="16"/>
        <v>913195.08408000006</v>
      </c>
      <c r="K34" s="41">
        <f t="shared" si="16"/>
        <v>907195.08408000006</v>
      </c>
      <c r="L34" s="41">
        <f t="shared" si="16"/>
        <v>905572.48408000008</v>
      </c>
      <c r="M34" s="17" t="s">
        <v>8</v>
      </c>
    </row>
    <row r="35" spans="1:13" ht="15.75" thickBot="1" x14ac:dyDescent="0.3">
      <c r="G35" s="18"/>
      <c r="H35" s="56"/>
      <c r="I35" s="56"/>
      <c r="J35" s="19"/>
      <c r="K35" s="19"/>
      <c r="L35" s="19"/>
      <c r="M35" s="20" t="s">
        <v>22</v>
      </c>
    </row>
    <row r="36" spans="1:13" x14ac:dyDescent="0.25">
      <c r="J36" s="1"/>
      <c r="K36" s="1"/>
      <c r="L36" s="1"/>
    </row>
    <row r="37" spans="1:13" x14ac:dyDescent="0.25">
      <c r="J37" s="1"/>
      <c r="K37" s="1"/>
      <c r="L37" s="1"/>
    </row>
    <row r="38" spans="1:13" x14ac:dyDescent="0.25">
      <c r="A38" s="85"/>
      <c r="B38" s="85"/>
      <c r="C38" s="85"/>
      <c r="D38" s="85"/>
      <c r="E38" s="85"/>
      <c r="F38" s="85"/>
      <c r="J38" s="1"/>
      <c r="K38" s="1"/>
      <c r="L38" s="1"/>
    </row>
    <row r="39" spans="1:13" x14ac:dyDescent="0.25">
      <c r="J39" s="1"/>
      <c r="K39" s="1"/>
      <c r="L39" s="1"/>
    </row>
    <row r="40" spans="1:13" x14ac:dyDescent="0.25">
      <c r="J40" s="1"/>
      <c r="K40" s="1"/>
      <c r="L40" s="1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X40"/>
  <sheetViews>
    <sheetView topLeftCell="E1" zoomScale="112" zoomScaleNormal="112" workbookViewId="0">
      <selection activeCell="H8" sqref="H8"/>
    </sheetView>
  </sheetViews>
  <sheetFormatPr baseColWidth="10" defaultColWidth="11.42578125" defaultRowHeight="15" x14ac:dyDescent="0.25"/>
  <cols>
    <col min="1" max="4" width="23.28515625" style="1" customWidth="1"/>
    <col min="5" max="5" width="18.140625" style="1" customWidth="1"/>
    <col min="6" max="6" width="23.28515625" style="1" customWidth="1"/>
    <col min="7" max="7" width="22.140625" style="1" customWidth="1"/>
    <col min="8" max="8" width="12.5703125" style="29" customWidth="1"/>
    <col min="9" max="12" width="11.42578125" style="29"/>
    <col min="13" max="16" width="11.42578125" style="1"/>
    <col min="17" max="17" width="20.140625" style="1" customWidth="1"/>
    <col min="18" max="16384" width="11.42578125" style="1"/>
  </cols>
  <sheetData>
    <row r="2" spans="1:24" x14ac:dyDescent="0.25">
      <c r="A2" s="105" t="s">
        <v>63</v>
      </c>
      <c r="B2" s="105"/>
      <c r="C2" s="105"/>
      <c r="D2" s="105"/>
      <c r="E2" s="105"/>
      <c r="F2" s="105"/>
      <c r="G2" s="80" t="s">
        <v>62</v>
      </c>
      <c r="J2" s="1"/>
      <c r="K2" s="1"/>
      <c r="L2" s="1"/>
    </row>
    <row r="3" spans="1:24" x14ac:dyDescent="0.25">
      <c r="A3" s="80" t="s">
        <v>64</v>
      </c>
      <c r="B3" s="80"/>
      <c r="C3" s="80"/>
      <c r="D3" s="80"/>
      <c r="E3" s="80"/>
      <c r="F3" s="80"/>
      <c r="G3" s="80" t="s">
        <v>65</v>
      </c>
      <c r="H3" s="43"/>
      <c r="I3" s="43"/>
      <c r="J3" s="1"/>
      <c r="K3" s="1"/>
      <c r="L3" s="1"/>
    </row>
    <row r="4" spans="1:24" x14ac:dyDescent="0.25">
      <c r="A4" s="80" t="s">
        <v>66</v>
      </c>
      <c r="B4" s="80"/>
      <c r="C4" s="80"/>
      <c r="D4" s="80"/>
      <c r="E4" s="80"/>
      <c r="F4" s="80"/>
      <c r="G4" s="105" t="s">
        <v>67</v>
      </c>
      <c r="H4" s="43"/>
      <c r="I4" s="43"/>
      <c r="J4" s="1"/>
      <c r="K4" s="1"/>
      <c r="L4" s="1"/>
    </row>
    <row r="5" spans="1:24" ht="15.75" thickBot="1" x14ac:dyDescent="0.3">
      <c r="G5" s="108" t="s">
        <v>60</v>
      </c>
      <c r="H5" s="109" t="s">
        <v>61</v>
      </c>
      <c r="I5" s="109"/>
      <c r="J5" s="89"/>
      <c r="K5" s="1"/>
      <c r="L5" s="1"/>
      <c r="S5" s="1" t="s">
        <v>77</v>
      </c>
    </row>
    <row r="6" spans="1:24" ht="15.75" thickBot="1" x14ac:dyDescent="0.3">
      <c r="J6" s="1"/>
      <c r="K6" s="1"/>
      <c r="L6" s="1"/>
      <c r="S6" s="115" t="s">
        <v>73</v>
      </c>
      <c r="T6" s="117" t="s">
        <v>71</v>
      </c>
      <c r="U6" s="116" t="s">
        <v>72</v>
      </c>
    </row>
    <row r="7" spans="1:24" ht="15.75" thickBot="1" x14ac:dyDescent="0.3">
      <c r="G7" s="110" t="s">
        <v>35</v>
      </c>
      <c r="H7" s="82" t="s">
        <v>36</v>
      </c>
      <c r="I7" s="83"/>
      <c r="J7" s="81"/>
      <c r="K7" s="81"/>
      <c r="L7" s="81"/>
      <c r="O7" s="81" t="s">
        <v>69</v>
      </c>
      <c r="P7" s="81"/>
      <c r="Q7" s="81"/>
      <c r="S7" s="111" t="s">
        <v>74</v>
      </c>
      <c r="T7" s="118">
        <v>2000000</v>
      </c>
      <c r="U7" s="112"/>
    </row>
    <row r="8" spans="1:24" ht="15.75" thickBot="1" x14ac:dyDescent="0.3">
      <c r="A8" s="81" t="s">
        <v>70</v>
      </c>
      <c r="B8" s="81"/>
      <c r="C8" s="81"/>
      <c r="D8" s="81"/>
      <c r="E8" s="81"/>
      <c r="F8" s="81"/>
      <c r="G8" s="81" t="s">
        <v>37</v>
      </c>
      <c r="H8" s="82" t="s">
        <v>38</v>
      </c>
      <c r="I8" s="83"/>
      <c r="J8" s="81"/>
      <c r="K8" s="81"/>
      <c r="L8" s="81"/>
      <c r="S8" s="115" t="s">
        <v>75</v>
      </c>
      <c r="T8" s="5"/>
      <c r="U8" s="119">
        <v>6000000</v>
      </c>
    </row>
    <row r="9" spans="1:24" ht="15.75" thickBot="1" x14ac:dyDescent="0.3">
      <c r="G9" s="84" t="s">
        <v>39</v>
      </c>
      <c r="H9" s="81" t="s">
        <v>40</v>
      </c>
      <c r="I9" s="83"/>
      <c r="J9" s="81"/>
      <c r="K9" s="81"/>
      <c r="L9" s="81"/>
      <c r="S9" s="113" t="s">
        <v>76</v>
      </c>
      <c r="T9" s="3">
        <f>SUM(T7:T8)</f>
        <v>2000000</v>
      </c>
      <c r="U9" s="114">
        <f>SUM(U8)</f>
        <v>6000000</v>
      </c>
    </row>
    <row r="10" spans="1:24" x14ac:dyDescent="0.25">
      <c r="G10" s="83" t="s">
        <v>41</v>
      </c>
      <c r="H10" s="81" t="s">
        <v>42</v>
      </c>
      <c r="I10" s="83"/>
      <c r="J10" s="76">
        <v>10000000</v>
      </c>
      <c r="K10" s="76" t="s">
        <v>87</v>
      </c>
      <c r="L10" s="76"/>
    </row>
    <row r="11" spans="1:24" x14ac:dyDescent="0.25">
      <c r="G11" s="83"/>
      <c r="H11" s="86" t="s">
        <v>43</v>
      </c>
      <c r="I11" s="87">
        <v>0.3</v>
      </c>
      <c r="J11" s="88">
        <f>J10*30%</f>
        <v>3000000</v>
      </c>
      <c r="K11" s="76" t="s">
        <v>44</v>
      </c>
      <c r="L11" s="76"/>
      <c r="R11" s="1" t="s">
        <v>80</v>
      </c>
      <c r="S11" s="1" t="s">
        <v>78</v>
      </c>
      <c r="T11" s="85">
        <f>+U9-T9</f>
        <v>4000000</v>
      </c>
      <c r="U11" s="1" t="s">
        <v>79</v>
      </c>
    </row>
    <row r="12" spans="1:24" x14ac:dyDescent="0.25">
      <c r="G12" s="29"/>
      <c r="H12" s="89"/>
      <c r="I12" s="90"/>
      <c r="J12" s="91"/>
      <c r="K12" s="85"/>
      <c r="L12" s="85"/>
      <c r="R12" s="1" t="s">
        <v>81</v>
      </c>
      <c r="S12" s="90">
        <v>0.3</v>
      </c>
      <c r="T12" s="76">
        <f>T11*S12</f>
        <v>1200000</v>
      </c>
      <c r="U12" s="1" t="s">
        <v>82</v>
      </c>
    </row>
    <row r="13" spans="1:24" ht="15.75" thickBot="1" x14ac:dyDescent="0.3">
      <c r="G13" s="29" t="s">
        <v>45</v>
      </c>
      <c r="H13" s="89" t="s">
        <v>46</v>
      </c>
      <c r="I13" s="90"/>
      <c r="J13" s="91">
        <v>-5000000</v>
      </c>
      <c r="K13" s="85"/>
      <c r="L13" s="85"/>
      <c r="U13" s="1" t="s">
        <v>83</v>
      </c>
    </row>
    <row r="14" spans="1:24" ht="15.75" thickBot="1" x14ac:dyDescent="0.3">
      <c r="G14" s="29"/>
      <c r="H14" s="86" t="s">
        <v>43</v>
      </c>
      <c r="I14" s="87">
        <v>0.3</v>
      </c>
      <c r="J14" s="92">
        <v>0</v>
      </c>
      <c r="K14" s="85" t="s">
        <v>47</v>
      </c>
      <c r="L14" s="85"/>
      <c r="Q14" s="21" t="s">
        <v>2</v>
      </c>
      <c r="R14" s="23">
        <v>1</v>
      </c>
      <c r="S14" s="23">
        <v>2</v>
      </c>
      <c r="T14" s="28">
        <v>3</v>
      </c>
      <c r="U14" s="28">
        <v>4</v>
      </c>
      <c r="V14" s="23">
        <v>5</v>
      </c>
    </row>
    <row r="15" spans="1:24" ht="15.75" thickBot="1" x14ac:dyDescent="0.3">
      <c r="G15" s="29"/>
      <c r="H15" s="1"/>
      <c r="J15" s="85"/>
      <c r="K15" s="85"/>
      <c r="L15" s="85" t="s">
        <v>93</v>
      </c>
      <c r="O15" s="85">
        <v>3000000</v>
      </c>
      <c r="Q15" s="5" t="s">
        <v>0</v>
      </c>
      <c r="R15" s="34">
        <v>500000</v>
      </c>
      <c r="S15" s="34">
        <v>500000</v>
      </c>
      <c r="T15" s="34">
        <v>500000</v>
      </c>
      <c r="U15" s="34">
        <v>500000</v>
      </c>
      <c r="V15" s="34">
        <v>500000</v>
      </c>
      <c r="X15" s="121">
        <v>1200000</v>
      </c>
    </row>
    <row r="16" spans="1:24" ht="15.75" thickBot="1" x14ac:dyDescent="0.3">
      <c r="G16" s="12" t="s">
        <v>24</v>
      </c>
      <c r="H16" s="30"/>
      <c r="I16" s="30"/>
      <c r="J16" s="13"/>
      <c r="K16" s="13"/>
      <c r="L16" s="93" t="s">
        <v>43</v>
      </c>
      <c r="M16" s="15"/>
      <c r="O16" s="29">
        <v>5</v>
      </c>
      <c r="Q16" s="98" t="s">
        <v>86</v>
      </c>
      <c r="R16" s="35">
        <f>R15*0.0077777*5</f>
        <v>19444.25</v>
      </c>
      <c r="S16" s="35">
        <f t="shared" ref="S16:V16" si="0">S15*0.0077777*5</f>
        <v>19444.25</v>
      </c>
      <c r="T16" s="35">
        <f t="shared" si="0"/>
        <v>19444.25</v>
      </c>
      <c r="U16" s="35">
        <f t="shared" si="0"/>
        <v>19444.25</v>
      </c>
      <c r="V16" s="35">
        <f t="shared" si="0"/>
        <v>19444.25</v>
      </c>
      <c r="X16" s="1" t="s">
        <v>85</v>
      </c>
    </row>
    <row r="17" spans="1:24" ht="15.75" thickBot="1" x14ac:dyDescent="0.3">
      <c r="B17" s="1" t="s">
        <v>88</v>
      </c>
      <c r="C17" s="1" t="s">
        <v>32</v>
      </c>
      <c r="D17" s="1" t="s">
        <v>89</v>
      </c>
      <c r="E17" s="1" t="s">
        <v>90</v>
      </c>
      <c r="F17" s="1" t="s">
        <v>91</v>
      </c>
      <c r="H17" s="94" t="s">
        <v>20</v>
      </c>
      <c r="J17" s="95" t="s">
        <v>11</v>
      </c>
      <c r="K17" s="95"/>
      <c r="L17" s="96">
        <v>320500</v>
      </c>
      <c r="M17" s="16" t="s">
        <v>21</v>
      </c>
      <c r="O17" s="1">
        <f>O15/O16</f>
        <v>600000</v>
      </c>
      <c r="Q17" s="2" t="s">
        <v>10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4" ht="15.75" thickBot="1" x14ac:dyDescent="0.3">
      <c r="A18" s="97" t="s">
        <v>32</v>
      </c>
      <c r="B18" s="128">
        <v>400000</v>
      </c>
      <c r="C18" s="128">
        <v>7.7777000000000002E-3</v>
      </c>
      <c r="D18" s="129">
        <f>B18*C18</f>
        <v>3111.08</v>
      </c>
      <c r="E18" s="130">
        <v>20</v>
      </c>
      <c r="F18" s="129">
        <f>D18*E18</f>
        <v>62221.599999999999</v>
      </c>
      <c r="G18" s="21" t="s">
        <v>2</v>
      </c>
      <c r="H18" s="23" t="s">
        <v>18</v>
      </c>
      <c r="I18" s="23" t="s">
        <v>18</v>
      </c>
      <c r="J18" s="28" t="s">
        <v>18</v>
      </c>
      <c r="K18" s="28" t="s">
        <v>18</v>
      </c>
      <c r="L18" s="23" t="s">
        <v>18</v>
      </c>
      <c r="M18" s="16"/>
      <c r="Q18" s="2" t="s">
        <v>7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X18" s="124">
        <v>1200000</v>
      </c>
    </row>
    <row r="19" spans="1:24" ht="15.75" thickBot="1" x14ac:dyDescent="0.3">
      <c r="A19" s="81">
        <v>7.7777000000000002E-3</v>
      </c>
      <c r="G19" s="5" t="s">
        <v>0</v>
      </c>
      <c r="H19" s="34">
        <v>400000</v>
      </c>
      <c r="I19" s="107">
        <v>400000</v>
      </c>
      <c r="J19" s="107">
        <v>400000</v>
      </c>
      <c r="K19" s="107">
        <v>400000</v>
      </c>
      <c r="L19" s="107">
        <v>400000</v>
      </c>
      <c r="M19" s="16"/>
      <c r="Q19" s="120" t="s">
        <v>84</v>
      </c>
      <c r="R19" s="122">
        <v>240000</v>
      </c>
      <c r="S19" s="122">
        <v>240000</v>
      </c>
      <c r="T19" s="122">
        <v>240000</v>
      </c>
      <c r="U19" s="122">
        <v>240000</v>
      </c>
      <c r="V19" s="122">
        <v>240000</v>
      </c>
      <c r="X19" s="1">
        <v>5</v>
      </c>
    </row>
    <row r="20" spans="1:24" ht="15.75" thickBot="1" x14ac:dyDescent="0.3">
      <c r="A20" s="81" t="s">
        <v>48</v>
      </c>
      <c r="G20" s="98" t="s">
        <v>49</v>
      </c>
      <c r="H20" s="35">
        <f>H19*0.0077777*20</f>
        <v>62221.599999999999</v>
      </c>
      <c r="I20" s="35">
        <f t="shared" ref="I20:L20" si="1">I19*0.0077777*20</f>
        <v>62221.599999999999</v>
      </c>
      <c r="J20" s="35">
        <f t="shared" si="1"/>
        <v>62221.599999999999</v>
      </c>
      <c r="K20" s="35">
        <f t="shared" si="1"/>
        <v>62221.599999999999</v>
      </c>
      <c r="L20" s="35">
        <f t="shared" si="1"/>
        <v>62221.599999999999</v>
      </c>
      <c r="M20" s="16"/>
      <c r="Q20" s="45" t="s">
        <v>25</v>
      </c>
      <c r="R20" s="102">
        <f>SUM(R15:R19)</f>
        <v>759444.25</v>
      </c>
      <c r="S20" s="102">
        <f t="shared" ref="S20:V20" si="2">SUM(S15:S19)</f>
        <v>759444.25</v>
      </c>
      <c r="T20" s="102">
        <f t="shared" si="2"/>
        <v>759444.25</v>
      </c>
      <c r="U20" s="102">
        <f t="shared" si="2"/>
        <v>759444.25</v>
      </c>
      <c r="V20" s="102">
        <f t="shared" si="2"/>
        <v>759444.25</v>
      </c>
    </row>
    <row r="21" spans="1:24" ht="15.75" thickBot="1" x14ac:dyDescent="0.3">
      <c r="A21" s="81" t="s">
        <v>50</v>
      </c>
      <c r="G21" s="2" t="s">
        <v>10</v>
      </c>
      <c r="H21" s="35">
        <v>0</v>
      </c>
      <c r="I21" s="48">
        <v>10000</v>
      </c>
      <c r="J21" s="48">
        <v>14000</v>
      </c>
      <c r="K21" s="48">
        <v>12000</v>
      </c>
      <c r="L21" s="48">
        <v>9000</v>
      </c>
      <c r="M21" s="16"/>
      <c r="Q21" s="26" t="s">
        <v>1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1">
        <v>1</v>
      </c>
      <c r="X21" s="91">
        <v>240000</v>
      </c>
    </row>
    <row r="22" spans="1:24" ht="15.75" thickBot="1" x14ac:dyDescent="0.3">
      <c r="A22" s="99" t="s">
        <v>51</v>
      </c>
      <c r="B22" s="85"/>
      <c r="C22" s="85"/>
      <c r="D22" s="85"/>
      <c r="E22" s="85"/>
      <c r="F22" s="85"/>
      <c r="G22" s="2" t="s">
        <v>7</v>
      </c>
      <c r="H22" s="35">
        <v>0</v>
      </c>
      <c r="I22" s="48">
        <v>20000</v>
      </c>
      <c r="J22" s="48">
        <v>5000</v>
      </c>
      <c r="K22" s="48">
        <v>7000</v>
      </c>
      <c r="L22" s="48">
        <v>8000</v>
      </c>
      <c r="M22" s="16"/>
      <c r="Q22" s="8" t="s">
        <v>12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1">
        <v>2</v>
      </c>
      <c r="X22" s="91">
        <v>240000</v>
      </c>
    </row>
    <row r="23" spans="1:24" ht="15.75" thickBot="1" x14ac:dyDescent="0.3">
      <c r="A23" s="100" t="s">
        <v>52</v>
      </c>
      <c r="G23" s="120" t="s">
        <v>84</v>
      </c>
      <c r="H23" s="36">
        <v>600000</v>
      </c>
      <c r="I23" s="36">
        <v>600000</v>
      </c>
      <c r="J23" s="36">
        <v>600000</v>
      </c>
      <c r="K23" s="36">
        <v>600000</v>
      </c>
      <c r="L23" s="36">
        <v>600000</v>
      </c>
      <c r="M23" s="16"/>
      <c r="Q23" s="45" t="s">
        <v>26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">
        <v>3</v>
      </c>
      <c r="X23" s="91">
        <v>240000</v>
      </c>
    </row>
    <row r="24" spans="1:24" ht="15.75" thickBot="1" x14ac:dyDescent="0.3">
      <c r="A24" s="101">
        <v>20</v>
      </c>
      <c r="B24" s="29"/>
      <c r="C24" s="29"/>
      <c r="D24" s="29"/>
      <c r="E24" s="29"/>
      <c r="F24" s="29"/>
      <c r="G24" s="45" t="s">
        <v>25</v>
      </c>
      <c r="H24" s="102">
        <f>+H23+H22+H21+H20+H19</f>
        <v>1062221.6000000001</v>
      </c>
      <c r="I24" s="102">
        <f t="shared" ref="I24:L24" si="3">+I23+I22+I21+I20+I19</f>
        <v>1092221.6000000001</v>
      </c>
      <c r="J24" s="102">
        <f t="shared" si="3"/>
        <v>1081221.6000000001</v>
      </c>
      <c r="K24" s="102">
        <f t="shared" si="3"/>
        <v>1081221.6000000001</v>
      </c>
      <c r="L24" s="102">
        <f t="shared" si="3"/>
        <v>1079221.6000000001</v>
      </c>
      <c r="M24" s="16" t="s">
        <v>8</v>
      </c>
      <c r="Q24" s="45" t="s">
        <v>3</v>
      </c>
      <c r="R24" s="102">
        <f>+R23+R20</f>
        <v>759444.25</v>
      </c>
      <c r="S24" s="102">
        <f t="shared" ref="S24:V24" si="4">+S23+S20</f>
        <v>759444.25</v>
      </c>
      <c r="T24" s="102">
        <f t="shared" si="4"/>
        <v>759444.25</v>
      </c>
      <c r="U24" s="102">
        <f t="shared" si="4"/>
        <v>759444.25</v>
      </c>
      <c r="V24" s="102">
        <f t="shared" si="4"/>
        <v>759444.25</v>
      </c>
      <c r="W24" s="1">
        <v>4</v>
      </c>
      <c r="X24" s="91">
        <v>240000</v>
      </c>
    </row>
    <row r="25" spans="1:24" ht="15.75" thickBot="1" x14ac:dyDescent="0.3">
      <c r="G25" s="26" t="s">
        <v>1</v>
      </c>
      <c r="H25" s="38">
        <v>10000</v>
      </c>
      <c r="I25" s="38">
        <v>12000</v>
      </c>
      <c r="J25" s="38">
        <v>16000</v>
      </c>
      <c r="K25" s="38">
        <v>10000</v>
      </c>
      <c r="L25" s="38">
        <v>10000</v>
      </c>
      <c r="M25" s="16"/>
      <c r="Q25" s="7" t="s">
        <v>55</v>
      </c>
      <c r="R25" s="125">
        <f>R20*11.27%</f>
        <v>85589.366974999997</v>
      </c>
      <c r="S25" s="125">
        <f t="shared" ref="S25:V25" si="5">S20*11.27%</f>
        <v>85589.366974999997</v>
      </c>
      <c r="T25" s="125">
        <f t="shared" si="5"/>
        <v>85589.366974999997</v>
      </c>
      <c r="U25" s="125">
        <f t="shared" si="5"/>
        <v>85589.366974999997</v>
      </c>
      <c r="V25" s="125">
        <f t="shared" si="5"/>
        <v>85589.366974999997</v>
      </c>
      <c r="W25" s="1">
        <v>5</v>
      </c>
      <c r="X25" s="91">
        <v>240000</v>
      </c>
    </row>
    <row r="26" spans="1:24" ht="15.75" thickBot="1" x14ac:dyDescent="0.3">
      <c r="A26" s="106">
        <v>44007</v>
      </c>
      <c r="B26" s="106"/>
      <c r="C26" s="106"/>
      <c r="D26" s="106"/>
      <c r="E26" s="106"/>
      <c r="F26" s="106"/>
      <c r="G26" s="8" t="s">
        <v>12</v>
      </c>
      <c r="H26" s="38">
        <v>20000</v>
      </c>
      <c r="I26" s="38">
        <v>20000</v>
      </c>
      <c r="J26" s="38">
        <v>20000</v>
      </c>
      <c r="K26" s="38">
        <v>20000</v>
      </c>
      <c r="L26" s="38">
        <v>20000</v>
      </c>
      <c r="M26" s="16"/>
      <c r="Q26" s="10" t="s">
        <v>4</v>
      </c>
      <c r="R26" s="126">
        <f>R20*7%</f>
        <v>53161.097500000003</v>
      </c>
      <c r="S26" s="126">
        <f t="shared" ref="S26:V26" si="6">S20*7%</f>
        <v>53161.097500000003</v>
      </c>
      <c r="T26" s="126">
        <f t="shared" si="6"/>
        <v>53161.097500000003</v>
      </c>
      <c r="U26" s="126">
        <f t="shared" si="6"/>
        <v>53161.097500000003</v>
      </c>
      <c r="V26" s="126">
        <f t="shared" si="6"/>
        <v>53161.097500000003</v>
      </c>
      <c r="X26" s="123">
        <f>SUM(X21:X25)</f>
        <v>1200000</v>
      </c>
    </row>
    <row r="27" spans="1:24" ht="15.75" thickBot="1" x14ac:dyDescent="0.3">
      <c r="A27" s="1" t="s">
        <v>68</v>
      </c>
      <c r="G27" s="45" t="s">
        <v>26</v>
      </c>
      <c r="H27" s="102">
        <f>+H25+H26</f>
        <v>30000</v>
      </c>
      <c r="I27" s="102">
        <f t="shared" ref="I27:L27" si="7">+I25+I26</f>
        <v>32000</v>
      </c>
      <c r="J27" s="102">
        <f t="shared" si="7"/>
        <v>36000</v>
      </c>
      <c r="K27" s="102">
        <f t="shared" si="7"/>
        <v>30000</v>
      </c>
      <c r="L27" s="102">
        <f t="shared" si="7"/>
        <v>30000</v>
      </c>
      <c r="M27" s="16" t="s">
        <v>8</v>
      </c>
      <c r="Q27" s="27" t="s">
        <v>5</v>
      </c>
      <c r="R27" s="127">
        <f>R20*0.6%</f>
        <v>4556.6655000000001</v>
      </c>
      <c r="S27" s="127">
        <f t="shared" ref="S27:V27" si="8">S20*0.6%</f>
        <v>4556.6655000000001</v>
      </c>
      <c r="T27" s="127">
        <f t="shared" si="8"/>
        <v>4556.6655000000001</v>
      </c>
      <c r="U27" s="127">
        <f t="shared" si="8"/>
        <v>4556.6655000000001</v>
      </c>
      <c r="V27" s="127">
        <f t="shared" si="8"/>
        <v>4556.6655000000001</v>
      </c>
    </row>
    <row r="28" spans="1:24" ht="15.75" thickBot="1" x14ac:dyDescent="0.3">
      <c r="A28" s="1" t="s">
        <v>53</v>
      </c>
      <c r="G28" s="45" t="s">
        <v>3</v>
      </c>
      <c r="H28" s="102">
        <f>+H24+H27</f>
        <v>1092221.6000000001</v>
      </c>
      <c r="I28" s="102">
        <f t="shared" ref="I28:L28" si="9">+I24+I27</f>
        <v>1124221.6000000001</v>
      </c>
      <c r="J28" s="102">
        <f t="shared" si="9"/>
        <v>1117221.6000000001</v>
      </c>
      <c r="K28" s="102">
        <f t="shared" si="9"/>
        <v>1111221.6000000001</v>
      </c>
      <c r="L28" s="102">
        <f t="shared" si="9"/>
        <v>1109221.6000000001</v>
      </c>
      <c r="M28" s="16" t="s">
        <v>8</v>
      </c>
      <c r="Q28" s="7" t="s">
        <v>58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</row>
    <row r="29" spans="1:24" ht="15.75" thickBot="1" x14ac:dyDescent="0.3">
      <c r="A29" s="81" t="s">
        <v>54</v>
      </c>
      <c r="B29" s="81"/>
      <c r="C29" s="81"/>
      <c r="D29" s="81"/>
      <c r="E29" s="81"/>
      <c r="F29" s="81"/>
      <c r="G29" s="7" t="s">
        <v>55</v>
      </c>
      <c r="H29" s="37">
        <f>H24*11.27%</f>
        <v>119712.37432</v>
      </c>
      <c r="I29" s="37">
        <f t="shared" ref="I29:L29" si="10">I24*11.27%</f>
        <v>123093.37432</v>
      </c>
      <c r="J29" s="37">
        <f t="shared" si="10"/>
        <v>121853.67432000001</v>
      </c>
      <c r="K29" s="37">
        <f t="shared" si="10"/>
        <v>121853.67432000001</v>
      </c>
      <c r="L29" s="37">
        <f t="shared" si="10"/>
        <v>121628.27432000001</v>
      </c>
      <c r="M29" s="16" t="s">
        <v>8</v>
      </c>
      <c r="Q29" s="103" t="s">
        <v>59</v>
      </c>
      <c r="R29" s="104">
        <f>SUM(R25:R28)</f>
        <v>143307.12997499999</v>
      </c>
      <c r="S29" s="104">
        <f t="shared" ref="S29:V29" si="11">SUM(S25:S28)</f>
        <v>143307.12997499999</v>
      </c>
      <c r="T29" s="104">
        <f t="shared" si="11"/>
        <v>143307.12997499999</v>
      </c>
      <c r="U29" s="104">
        <f t="shared" si="11"/>
        <v>143307.12997499999</v>
      </c>
      <c r="V29" s="104">
        <f t="shared" si="11"/>
        <v>143307.12997499999</v>
      </c>
    </row>
    <row r="30" spans="1:24" ht="15.75" thickBot="1" x14ac:dyDescent="0.3">
      <c r="A30" s="1" t="s">
        <v>56</v>
      </c>
      <c r="G30" s="10" t="s">
        <v>92</v>
      </c>
      <c r="H30" s="39">
        <f>H24*7%</f>
        <v>74355.512000000017</v>
      </c>
      <c r="I30" s="39">
        <f t="shared" ref="I30:L30" si="12">I24*7%</f>
        <v>76455.512000000017</v>
      </c>
      <c r="J30" s="39">
        <f t="shared" si="12"/>
        <v>75685.512000000017</v>
      </c>
      <c r="K30" s="39">
        <f t="shared" si="12"/>
        <v>75685.512000000017</v>
      </c>
      <c r="L30" s="39">
        <f t="shared" si="12"/>
        <v>75545.512000000017</v>
      </c>
      <c r="M30" s="16" t="s">
        <v>8</v>
      </c>
      <c r="Q30" s="9" t="s">
        <v>28</v>
      </c>
      <c r="R30" s="41">
        <f>+R24-R29</f>
        <v>616137.12002500007</v>
      </c>
      <c r="S30" s="41">
        <f t="shared" ref="S30:V30" si="13">+S24-S29</f>
        <v>616137.12002500007</v>
      </c>
      <c r="T30" s="41">
        <f t="shared" si="13"/>
        <v>616137.12002500007</v>
      </c>
      <c r="U30" s="41">
        <f t="shared" si="13"/>
        <v>616137.12002500007</v>
      </c>
      <c r="V30" s="41">
        <f t="shared" si="13"/>
        <v>616137.12002500007</v>
      </c>
    </row>
    <row r="31" spans="1:24" ht="15.75" thickBot="1" x14ac:dyDescent="0.3">
      <c r="A31" s="1" t="s">
        <v>57</v>
      </c>
      <c r="G31" s="27" t="s">
        <v>5</v>
      </c>
      <c r="H31" s="40">
        <f>H24*0.6%</f>
        <v>6373.3296000000009</v>
      </c>
      <c r="I31" s="40">
        <f t="shared" ref="I31:L31" si="14">I24*0.6%</f>
        <v>6553.3296000000009</v>
      </c>
      <c r="J31" s="40">
        <f t="shared" si="14"/>
        <v>6487.3296000000009</v>
      </c>
      <c r="K31" s="40">
        <f t="shared" si="14"/>
        <v>6487.3296000000009</v>
      </c>
      <c r="L31" s="40">
        <f t="shared" si="14"/>
        <v>6475.3296000000009</v>
      </c>
      <c r="M31" s="16" t="s">
        <v>8</v>
      </c>
      <c r="Q31" s="18"/>
      <c r="R31" s="56"/>
      <c r="S31" s="56"/>
      <c r="T31" s="19"/>
      <c r="U31" s="19"/>
      <c r="V31" s="19"/>
    </row>
    <row r="32" spans="1:24" ht="15.75" thickBot="1" x14ac:dyDescent="0.3">
      <c r="G32" s="7" t="s">
        <v>58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16"/>
    </row>
    <row r="33" spans="1:13" ht="15.75" thickBot="1" x14ac:dyDescent="0.3">
      <c r="G33" s="103" t="s">
        <v>59</v>
      </c>
      <c r="H33" s="104">
        <f>+H29+H30+H31+H32</f>
        <v>200441.21592000002</v>
      </c>
      <c r="I33" s="104">
        <f t="shared" ref="I33:L33" si="15">+I29+I30+I31+I32</f>
        <v>206102.21592000002</v>
      </c>
      <c r="J33" s="104">
        <f t="shared" si="15"/>
        <v>204026.51592000003</v>
      </c>
      <c r="K33" s="104">
        <f t="shared" si="15"/>
        <v>204026.51592000003</v>
      </c>
      <c r="L33" s="104">
        <f t="shared" si="15"/>
        <v>203649.11592000001</v>
      </c>
      <c r="M33" s="16"/>
    </row>
    <row r="34" spans="1:13" ht="15.75" thickBot="1" x14ac:dyDescent="0.3">
      <c r="G34" s="9" t="s">
        <v>28</v>
      </c>
      <c r="H34" s="41">
        <f>+H28-H33</f>
        <v>891780.38408000011</v>
      </c>
      <c r="I34" s="41">
        <f t="shared" ref="I34:L34" si="16">+I28-I33</f>
        <v>918119.38408000011</v>
      </c>
      <c r="J34" s="41">
        <f t="shared" si="16"/>
        <v>913195.08408000006</v>
      </c>
      <c r="K34" s="41">
        <f t="shared" si="16"/>
        <v>907195.08408000006</v>
      </c>
      <c r="L34" s="41">
        <f t="shared" si="16"/>
        <v>905572.48408000008</v>
      </c>
      <c r="M34" s="17" t="s">
        <v>8</v>
      </c>
    </row>
    <row r="35" spans="1:13" ht="15.75" thickBot="1" x14ac:dyDescent="0.3">
      <c r="G35" s="18"/>
      <c r="H35" s="56"/>
      <c r="I35" s="56"/>
      <c r="J35" s="19"/>
      <c r="K35" s="19"/>
      <c r="L35" s="19"/>
      <c r="M35" s="20" t="s">
        <v>22</v>
      </c>
    </row>
    <row r="36" spans="1:13" x14ac:dyDescent="0.25">
      <c r="J36" s="1"/>
      <c r="K36" s="1"/>
      <c r="L36" s="1"/>
    </row>
    <row r="37" spans="1:13" x14ac:dyDescent="0.25">
      <c r="J37" s="1"/>
      <c r="K37" s="1"/>
      <c r="L37" s="1"/>
    </row>
    <row r="38" spans="1:13" x14ac:dyDescent="0.25">
      <c r="A38" s="85"/>
      <c r="B38" s="85"/>
      <c r="C38" s="85"/>
      <c r="D38" s="85"/>
      <c r="E38" s="85"/>
      <c r="F38" s="85"/>
      <c r="J38" s="1"/>
      <c r="K38" s="1"/>
      <c r="L38" s="1"/>
    </row>
    <row r="39" spans="1:13" x14ac:dyDescent="0.25">
      <c r="J39" s="1"/>
      <c r="K39" s="1"/>
      <c r="L39" s="1"/>
    </row>
    <row r="40" spans="1:13" x14ac:dyDescent="0.25">
      <c r="J40" s="1"/>
      <c r="K40" s="1"/>
      <c r="L40" s="1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6"/>
  <sheetViews>
    <sheetView zoomScale="112" zoomScaleNormal="112" workbookViewId="0">
      <selection activeCell="A5" sqref="A5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14</v>
      </c>
      <c r="C1" s="43" t="s">
        <v>15</v>
      </c>
    </row>
    <row r="2" spans="1:9" x14ac:dyDescent="0.25">
      <c r="A2" s="29"/>
      <c r="C2" s="44" t="s">
        <v>16</v>
      </c>
    </row>
    <row r="3" spans="1:9" x14ac:dyDescent="0.25">
      <c r="C3" s="29" t="s">
        <v>17</v>
      </c>
    </row>
    <row r="4" spans="1:9" ht="15.75" thickBot="1" x14ac:dyDescent="0.3"/>
    <row r="5" spans="1:9" ht="15.75" thickBot="1" x14ac:dyDescent="0.3">
      <c r="B5" s="12" t="s">
        <v>24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A6" s="1" t="s">
        <v>33</v>
      </c>
      <c r="C6" s="32" t="s">
        <v>20</v>
      </c>
      <c r="D6" s="29" t="s">
        <v>11</v>
      </c>
      <c r="E6" s="63">
        <v>320500</v>
      </c>
      <c r="F6" s="63"/>
      <c r="I6" s="16" t="s">
        <v>21</v>
      </c>
    </row>
    <row r="7" spans="1:9" x14ac:dyDescent="0.25">
      <c r="A7" s="6" t="s">
        <v>31</v>
      </c>
      <c r="B7" s="21" t="s">
        <v>2</v>
      </c>
      <c r="C7" s="33" t="s">
        <v>18</v>
      </c>
      <c r="D7" s="28" t="s">
        <v>18</v>
      </c>
      <c r="E7" s="23" t="s">
        <v>18</v>
      </c>
      <c r="F7" s="23" t="s">
        <v>18</v>
      </c>
      <c r="G7" s="23" t="s">
        <v>18</v>
      </c>
      <c r="H7" s="23" t="s">
        <v>18</v>
      </c>
      <c r="I7" s="16"/>
    </row>
    <row r="8" spans="1:9" x14ac:dyDescent="0.25">
      <c r="A8" s="1" t="s">
        <v>32</v>
      </c>
      <c r="B8" s="25" t="s">
        <v>0</v>
      </c>
      <c r="C8" s="34">
        <v>320500</v>
      </c>
      <c r="D8" s="47">
        <v>398000</v>
      </c>
      <c r="E8" s="64">
        <v>457000</v>
      </c>
      <c r="F8" s="75">
        <v>377000</v>
      </c>
      <c r="G8" s="77">
        <v>456000</v>
      </c>
      <c r="H8" s="79">
        <v>500000</v>
      </c>
      <c r="I8" s="16"/>
    </row>
    <row r="9" spans="1:9" ht="15.75" thickBot="1" x14ac:dyDescent="0.3">
      <c r="A9" s="73">
        <v>7.7777000000000002E-3</v>
      </c>
      <c r="B9" s="70" t="s">
        <v>30</v>
      </c>
      <c r="C9" s="72">
        <f>C8*0.0077777*10</f>
        <v>24927.5285</v>
      </c>
      <c r="D9" s="60">
        <v>30955</v>
      </c>
      <c r="E9" s="60">
        <f>E8*0.0077777*10</f>
        <v>35544.089</v>
      </c>
      <c r="F9" s="60">
        <f>F8*0.0077777*10</f>
        <v>29321.929</v>
      </c>
      <c r="G9" s="78">
        <f>G8*0.0077777*10</f>
        <v>35466.312000000005</v>
      </c>
      <c r="H9" s="60">
        <f>H8*0.0077777*10</f>
        <v>38888.5</v>
      </c>
      <c r="I9" s="16"/>
    </row>
    <row r="10" spans="1:9" ht="15.75" thickBot="1" x14ac:dyDescent="0.3">
      <c r="A10" s="76">
        <v>500000</v>
      </c>
      <c r="B10" s="2" t="s">
        <v>10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16"/>
    </row>
    <row r="11" spans="1:9" ht="15.75" thickBot="1" x14ac:dyDescent="0.3">
      <c r="A11" s="71">
        <f>A10*A9</f>
        <v>3888.85</v>
      </c>
      <c r="B11" s="2" t="s">
        <v>7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16"/>
    </row>
    <row r="12" spans="1:9" ht="15.75" thickBot="1" x14ac:dyDescent="0.3">
      <c r="A12" s="29">
        <v>10</v>
      </c>
      <c r="B12" s="4" t="s">
        <v>9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16"/>
    </row>
    <row r="13" spans="1:9" ht="15.75" thickBot="1" x14ac:dyDescent="0.3">
      <c r="A13" s="74">
        <f>A12*A11</f>
        <v>38888.5</v>
      </c>
      <c r="B13" s="61" t="s">
        <v>25</v>
      </c>
      <c r="C13" s="37">
        <f>SUM(C8:C12)</f>
        <v>345427.52850000001</v>
      </c>
      <c r="D13" s="37">
        <f t="shared" ref="D13:H13" si="0">SUM(D8:D12)</f>
        <v>428955</v>
      </c>
      <c r="E13" s="37">
        <f t="shared" si="0"/>
        <v>492544.08899999998</v>
      </c>
      <c r="F13" s="37">
        <f t="shared" si="0"/>
        <v>406321.929</v>
      </c>
      <c r="G13" s="37">
        <f t="shared" si="0"/>
        <v>491466.31200000003</v>
      </c>
      <c r="H13" s="37">
        <f t="shared" si="0"/>
        <v>538888.5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12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26</v>
      </c>
      <c r="C16" s="37">
        <f>+C15+C14</f>
        <v>50000</v>
      </c>
      <c r="D16" s="37">
        <f t="shared" ref="D16:H16" si="1">+D15+D14</f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>+C13+C16</f>
        <v>395427.52850000001</v>
      </c>
      <c r="D17" s="37">
        <f t="shared" ref="D17:H17" si="2">+D13+D16</f>
        <v>448955</v>
      </c>
      <c r="E17" s="37">
        <f t="shared" si="2"/>
        <v>512544.08899999998</v>
      </c>
      <c r="F17" s="37">
        <f t="shared" si="2"/>
        <v>426321.929</v>
      </c>
      <c r="G17" s="37">
        <f t="shared" si="2"/>
        <v>511466.31200000003</v>
      </c>
      <c r="H17" s="37">
        <f t="shared" si="2"/>
        <v>558888.5</v>
      </c>
      <c r="I17" s="16" t="s">
        <v>8</v>
      </c>
    </row>
    <row r="18" spans="1:9" ht="15.75" thickBot="1" x14ac:dyDescent="0.3">
      <c r="B18" s="66" t="s">
        <v>13</v>
      </c>
      <c r="C18" s="37">
        <f>C13*11.45%</f>
        <v>39551.452013249997</v>
      </c>
      <c r="D18" s="37">
        <f t="shared" ref="D18:H18" si="3">D13*11.45%</f>
        <v>49115.347499999996</v>
      </c>
      <c r="E18" s="37">
        <f t="shared" si="3"/>
        <v>56396.298190499991</v>
      </c>
      <c r="F18" s="37">
        <f t="shared" si="3"/>
        <v>46523.860870499993</v>
      </c>
      <c r="G18" s="37">
        <f t="shared" si="3"/>
        <v>56272.892723999998</v>
      </c>
      <c r="H18" s="37">
        <f t="shared" si="3"/>
        <v>61702.733249999997</v>
      </c>
      <c r="I18" s="16" t="s">
        <v>8</v>
      </c>
    </row>
    <row r="19" spans="1:9" ht="15.75" thickBot="1" x14ac:dyDescent="0.3">
      <c r="B19" s="67" t="s">
        <v>4</v>
      </c>
      <c r="C19" s="39">
        <f>C13*7%</f>
        <v>24179.926995000002</v>
      </c>
      <c r="D19" s="39">
        <f t="shared" ref="D19:H19" si="4">D13*7%</f>
        <v>30026.850000000002</v>
      </c>
      <c r="E19" s="39">
        <f t="shared" si="4"/>
        <v>34478.086230000001</v>
      </c>
      <c r="F19" s="39">
        <f t="shared" si="4"/>
        <v>28442.535030000003</v>
      </c>
      <c r="G19" s="39">
        <f t="shared" si="4"/>
        <v>34402.641840000004</v>
      </c>
      <c r="H19" s="39">
        <f t="shared" si="4"/>
        <v>37722.195000000007</v>
      </c>
      <c r="I19" s="16" t="s">
        <v>8</v>
      </c>
    </row>
    <row r="20" spans="1:9" ht="15.75" thickBot="1" x14ac:dyDescent="0.3">
      <c r="A20" s="11"/>
      <c r="B20" s="68" t="s">
        <v>5</v>
      </c>
      <c r="C20" s="40">
        <f>C13*0.6%</f>
        <v>2072.5651710000002</v>
      </c>
      <c r="D20" s="40">
        <f t="shared" ref="D20:H20" si="5">D13*0.6%</f>
        <v>2573.73</v>
      </c>
      <c r="E20" s="40">
        <f t="shared" si="5"/>
        <v>2955.2645339999999</v>
      </c>
      <c r="F20" s="40">
        <f t="shared" si="5"/>
        <v>2437.9315740000002</v>
      </c>
      <c r="G20" s="40">
        <f t="shared" si="5"/>
        <v>2948.7978720000001</v>
      </c>
      <c r="H20" s="40">
        <f t="shared" si="5"/>
        <v>3233.3310000000001</v>
      </c>
      <c r="I20" s="16" t="s">
        <v>8</v>
      </c>
    </row>
    <row r="21" spans="1:9" ht="15.75" thickBot="1" x14ac:dyDescent="0.3">
      <c r="B21" s="66" t="s">
        <v>19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69">
        <f>+C21+C20+C19+C18</f>
        <v>65803.94417925</v>
      </c>
      <c r="D22" s="69">
        <f t="shared" ref="D22:H22" si="6">+D21+D20+D19+D18</f>
        <v>81715.927499999991</v>
      </c>
      <c r="E22" s="69">
        <f t="shared" si="6"/>
        <v>93829.648954499993</v>
      </c>
      <c r="F22" s="69">
        <f t="shared" si="6"/>
        <v>77404.327474499994</v>
      </c>
      <c r="G22" s="69">
        <f t="shared" si="6"/>
        <v>93624.332435999997</v>
      </c>
      <c r="H22" s="69">
        <f t="shared" si="6"/>
        <v>102658.25925</v>
      </c>
      <c r="I22" s="16"/>
    </row>
    <row r="23" spans="1:9" ht="15.75" thickBot="1" x14ac:dyDescent="0.3">
      <c r="B23" s="9" t="s">
        <v>28</v>
      </c>
      <c r="C23" s="41">
        <f>+C17-C22</f>
        <v>329623.58432075003</v>
      </c>
      <c r="D23" s="41">
        <f t="shared" ref="D23:H23" si="7">+D17-D22</f>
        <v>367239.07250000001</v>
      </c>
      <c r="E23" s="41">
        <f t="shared" si="7"/>
        <v>418714.4400455</v>
      </c>
      <c r="F23" s="41">
        <f t="shared" si="7"/>
        <v>348917.60152550001</v>
      </c>
      <c r="G23" s="41">
        <f t="shared" si="7"/>
        <v>417841.97956400004</v>
      </c>
      <c r="H23" s="41">
        <f t="shared" si="7"/>
        <v>456230.24075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23</v>
      </c>
      <c r="I24" s="20" t="s">
        <v>22</v>
      </c>
    </row>
    <row r="26" spans="1:9" x14ac:dyDescent="0.25">
      <c r="A26" s="1" t="s">
        <v>34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4"/>
  <sheetViews>
    <sheetView topLeftCell="A4" zoomScale="112" zoomScaleNormal="112" workbookViewId="0">
      <selection activeCell="F19" sqref="F19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14</v>
      </c>
      <c r="C1" s="43" t="s">
        <v>15</v>
      </c>
    </row>
    <row r="2" spans="1:9" x14ac:dyDescent="0.25">
      <c r="A2" s="29"/>
      <c r="C2" s="44" t="s">
        <v>16</v>
      </c>
    </row>
    <row r="3" spans="1:9" x14ac:dyDescent="0.25">
      <c r="C3" s="29" t="s">
        <v>17</v>
      </c>
    </row>
    <row r="4" spans="1:9" ht="15.75" thickBot="1" x14ac:dyDescent="0.3"/>
    <row r="5" spans="1:9" ht="15.75" thickBot="1" x14ac:dyDescent="0.3">
      <c r="B5" s="12" t="s">
        <v>24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C6" s="32" t="s">
        <v>20</v>
      </c>
      <c r="D6" s="29" t="s">
        <v>11</v>
      </c>
      <c r="E6" s="63">
        <v>320500</v>
      </c>
      <c r="F6" s="63"/>
      <c r="I6" s="16" t="s">
        <v>21</v>
      </c>
    </row>
    <row r="7" spans="1:9" x14ac:dyDescent="0.25">
      <c r="A7" s="6"/>
      <c r="B7" s="21" t="s">
        <v>2</v>
      </c>
      <c r="C7" s="33" t="s">
        <v>18</v>
      </c>
      <c r="D7" s="28" t="s">
        <v>18</v>
      </c>
      <c r="E7" s="23" t="s">
        <v>18</v>
      </c>
      <c r="F7" s="23" t="s">
        <v>18</v>
      </c>
      <c r="G7" s="23" t="s">
        <v>18</v>
      </c>
      <c r="H7" s="23" t="s">
        <v>18</v>
      </c>
      <c r="I7" s="16"/>
    </row>
    <row r="8" spans="1:9" x14ac:dyDescent="0.25">
      <c r="B8" s="25" t="s">
        <v>0</v>
      </c>
      <c r="C8" s="34">
        <v>320500</v>
      </c>
      <c r="D8" s="47">
        <v>398000</v>
      </c>
      <c r="E8" s="64">
        <v>457000</v>
      </c>
      <c r="F8" s="64">
        <v>377000</v>
      </c>
      <c r="G8" s="64">
        <v>456000</v>
      </c>
      <c r="H8" s="64">
        <v>500000</v>
      </c>
      <c r="I8" s="16"/>
    </row>
    <row r="9" spans="1:9" ht="15.75" thickBot="1" x14ac:dyDescent="0.3">
      <c r="B9" s="70" t="s">
        <v>30</v>
      </c>
      <c r="C9" s="59" t="s">
        <v>29</v>
      </c>
      <c r="D9" s="60">
        <v>34000</v>
      </c>
      <c r="E9" s="60">
        <v>60000</v>
      </c>
      <c r="F9" s="60">
        <v>90000</v>
      </c>
      <c r="G9" s="60">
        <v>73000</v>
      </c>
      <c r="H9" s="60">
        <v>85000</v>
      </c>
      <c r="I9" s="16"/>
    </row>
    <row r="10" spans="1:9" ht="15.75" thickBot="1" x14ac:dyDescent="0.3">
      <c r="B10" s="2" t="s">
        <v>10</v>
      </c>
      <c r="C10" s="59">
        <v>12000</v>
      </c>
      <c r="D10" s="65">
        <v>20000</v>
      </c>
      <c r="E10" s="60">
        <v>40000</v>
      </c>
      <c r="F10" s="60">
        <v>70000</v>
      </c>
      <c r="G10" s="60">
        <v>80000</v>
      </c>
      <c r="H10" s="60">
        <v>90000</v>
      </c>
      <c r="I10" s="16"/>
    </row>
    <row r="11" spans="1:9" ht="15.75" thickBot="1" x14ac:dyDescent="0.3">
      <c r="B11" s="2" t="s">
        <v>7</v>
      </c>
      <c r="C11" s="59">
        <v>30000</v>
      </c>
      <c r="D11" s="65">
        <v>67000</v>
      </c>
      <c r="E11" s="60">
        <v>80000</v>
      </c>
      <c r="F11" s="60">
        <v>65000</v>
      </c>
      <c r="G11" s="60">
        <v>33000</v>
      </c>
      <c r="H11" s="60">
        <v>43000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16"/>
    </row>
    <row r="13" spans="1:9" ht="15.75" thickBot="1" x14ac:dyDescent="0.3">
      <c r="B13" s="61" t="s">
        <v>25</v>
      </c>
      <c r="C13" s="37">
        <f>SUM(C8:C12)</f>
        <v>362500</v>
      </c>
      <c r="D13" s="37">
        <f t="shared" ref="D13:H13" si="0">SUM(D8:D12)</f>
        <v>519000</v>
      </c>
      <c r="E13" s="37">
        <f t="shared" si="0"/>
        <v>637000</v>
      </c>
      <c r="F13" s="37">
        <f t="shared" si="0"/>
        <v>602000</v>
      </c>
      <c r="G13" s="37">
        <f t="shared" si="0"/>
        <v>642000</v>
      </c>
      <c r="H13" s="37">
        <f t="shared" si="0"/>
        <v>718000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12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26</v>
      </c>
      <c r="C16" s="37">
        <f>+C15+C14</f>
        <v>50000</v>
      </c>
      <c r="D16" s="37">
        <f t="shared" ref="D16:H16" si="1">+D15+D14</f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>+C16+C13</f>
        <v>412500</v>
      </c>
      <c r="D17" s="37">
        <f t="shared" ref="D17:H17" si="2">+D16+D13</f>
        <v>539000</v>
      </c>
      <c r="E17" s="37">
        <f t="shared" si="2"/>
        <v>657000</v>
      </c>
      <c r="F17" s="37">
        <f t="shared" si="2"/>
        <v>622000</v>
      </c>
      <c r="G17" s="37">
        <f t="shared" si="2"/>
        <v>662000</v>
      </c>
      <c r="H17" s="37">
        <f t="shared" si="2"/>
        <v>738000</v>
      </c>
      <c r="I17" s="16" t="s">
        <v>8</v>
      </c>
    </row>
    <row r="18" spans="1:9" ht="15.75" thickBot="1" x14ac:dyDescent="0.3">
      <c r="B18" s="66" t="s">
        <v>13</v>
      </c>
      <c r="C18" s="37">
        <f t="shared" ref="C18:H18" si="3">C13*11.45%</f>
        <v>41506.25</v>
      </c>
      <c r="D18" s="37">
        <f t="shared" si="3"/>
        <v>59425.499999999993</v>
      </c>
      <c r="E18" s="37">
        <f t="shared" si="3"/>
        <v>72936.5</v>
      </c>
      <c r="F18" s="37">
        <f t="shared" si="3"/>
        <v>68929</v>
      </c>
      <c r="G18" s="37">
        <f t="shared" si="3"/>
        <v>73509</v>
      </c>
      <c r="H18" s="37">
        <f t="shared" si="3"/>
        <v>82211</v>
      </c>
      <c r="I18" s="16" t="s">
        <v>8</v>
      </c>
    </row>
    <row r="19" spans="1:9" ht="15.75" thickBot="1" x14ac:dyDescent="0.3">
      <c r="B19" s="67" t="s">
        <v>4</v>
      </c>
      <c r="C19" s="39">
        <f>C13*7%</f>
        <v>25375.000000000004</v>
      </c>
      <c r="D19" s="39">
        <f t="shared" ref="D19:H19" si="4">D13*7%</f>
        <v>36330</v>
      </c>
      <c r="E19" s="39">
        <f t="shared" si="4"/>
        <v>44590.000000000007</v>
      </c>
      <c r="F19" s="39">
        <f t="shared" si="4"/>
        <v>42140.000000000007</v>
      </c>
      <c r="G19" s="39">
        <f t="shared" si="4"/>
        <v>44940.000000000007</v>
      </c>
      <c r="H19" s="39">
        <f t="shared" si="4"/>
        <v>50260.000000000007</v>
      </c>
      <c r="I19" s="16" t="s">
        <v>8</v>
      </c>
    </row>
    <row r="20" spans="1:9" ht="15.75" thickBot="1" x14ac:dyDescent="0.3">
      <c r="A20" s="11"/>
      <c r="B20" s="68" t="s">
        <v>5</v>
      </c>
      <c r="C20" s="40">
        <f t="shared" ref="C20:H20" si="5">C13*0.6%</f>
        <v>2175</v>
      </c>
      <c r="D20" s="40">
        <f t="shared" si="5"/>
        <v>3114</v>
      </c>
      <c r="E20" s="40">
        <f t="shared" si="5"/>
        <v>3822</v>
      </c>
      <c r="F20" s="40">
        <f t="shared" si="5"/>
        <v>3612</v>
      </c>
      <c r="G20" s="40">
        <f t="shared" si="5"/>
        <v>3852</v>
      </c>
      <c r="H20" s="40">
        <f t="shared" si="5"/>
        <v>4308</v>
      </c>
      <c r="I20" s="16" t="s">
        <v>8</v>
      </c>
    </row>
    <row r="21" spans="1:9" ht="15.75" thickBot="1" x14ac:dyDescent="0.3">
      <c r="B21" s="66" t="s">
        <v>19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69">
        <f>+C21+C20+C19+C18</f>
        <v>69056.25</v>
      </c>
      <c r="D22" s="39">
        <f t="shared" ref="D22:H22" si="6">+D21+D20+D19+D18</f>
        <v>98869.5</v>
      </c>
      <c r="E22" s="39">
        <f t="shared" si="6"/>
        <v>121348.5</v>
      </c>
      <c r="F22" s="39">
        <f t="shared" si="6"/>
        <v>114681</v>
      </c>
      <c r="G22" s="39">
        <f t="shared" si="6"/>
        <v>122301</v>
      </c>
      <c r="H22" s="39">
        <f t="shared" si="6"/>
        <v>136779</v>
      </c>
      <c r="I22" s="16"/>
    </row>
    <row r="23" spans="1:9" ht="15.75" thickBot="1" x14ac:dyDescent="0.3">
      <c r="B23" s="9" t="s">
        <v>28</v>
      </c>
      <c r="C23" s="41">
        <f>+C17-C22</f>
        <v>343443.75</v>
      </c>
      <c r="D23" s="41">
        <f t="shared" ref="D23:H23" si="7">+D17-D22</f>
        <v>440130.5</v>
      </c>
      <c r="E23" s="41">
        <f t="shared" si="7"/>
        <v>535651.5</v>
      </c>
      <c r="F23" s="41">
        <f t="shared" si="7"/>
        <v>507319</v>
      </c>
      <c r="G23" s="41">
        <f t="shared" si="7"/>
        <v>539699</v>
      </c>
      <c r="H23" s="41">
        <f t="shared" si="7"/>
        <v>601221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23</v>
      </c>
      <c r="I24" s="20" t="s">
        <v>22</v>
      </c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4"/>
  <sheetViews>
    <sheetView zoomScale="112" zoomScaleNormal="112" workbookViewId="0">
      <selection activeCell="D16" sqref="D16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14</v>
      </c>
      <c r="C1" s="43" t="s">
        <v>15</v>
      </c>
    </row>
    <row r="2" spans="1:9" x14ac:dyDescent="0.25">
      <c r="A2" s="29"/>
      <c r="C2" s="44" t="s">
        <v>16</v>
      </c>
    </row>
    <row r="3" spans="1:9" x14ac:dyDescent="0.25">
      <c r="C3" s="29" t="s">
        <v>17</v>
      </c>
    </row>
    <row r="4" spans="1:9" ht="15.75" thickBot="1" x14ac:dyDescent="0.3"/>
    <row r="5" spans="1:9" ht="15.75" thickBot="1" x14ac:dyDescent="0.3">
      <c r="B5" s="12" t="s">
        <v>24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C6" s="32" t="s">
        <v>20</v>
      </c>
      <c r="D6" s="29" t="s">
        <v>11</v>
      </c>
      <c r="E6" s="63">
        <v>320500</v>
      </c>
      <c r="F6" s="63"/>
      <c r="I6" s="16" t="s">
        <v>21</v>
      </c>
    </row>
    <row r="7" spans="1:9" x14ac:dyDescent="0.25">
      <c r="A7" s="6"/>
      <c r="B7" s="21" t="s">
        <v>2</v>
      </c>
      <c r="C7" s="33" t="s">
        <v>18</v>
      </c>
      <c r="D7" s="28" t="s">
        <v>18</v>
      </c>
      <c r="E7" s="23" t="s">
        <v>18</v>
      </c>
      <c r="F7" s="23" t="s">
        <v>18</v>
      </c>
      <c r="G7" s="23" t="s">
        <v>18</v>
      </c>
      <c r="H7" s="23" t="s">
        <v>18</v>
      </c>
      <c r="I7" s="16"/>
    </row>
    <row r="8" spans="1:9" x14ac:dyDescent="0.25">
      <c r="B8" s="25" t="s">
        <v>0</v>
      </c>
      <c r="C8" s="34">
        <v>320500</v>
      </c>
      <c r="D8" s="47">
        <v>398000</v>
      </c>
      <c r="E8" s="64">
        <v>457000</v>
      </c>
      <c r="F8" s="64">
        <v>377000</v>
      </c>
      <c r="G8" s="64">
        <v>456000</v>
      </c>
      <c r="H8" s="64">
        <v>500000</v>
      </c>
      <c r="I8" s="16"/>
    </row>
    <row r="9" spans="1:9" ht="15.75" thickBot="1" x14ac:dyDescent="0.3">
      <c r="B9" s="2" t="s">
        <v>27</v>
      </c>
      <c r="C9" s="59">
        <v>50000</v>
      </c>
      <c r="D9" s="60">
        <v>34000</v>
      </c>
      <c r="E9" s="60">
        <v>60000</v>
      </c>
      <c r="F9" s="60">
        <v>90000</v>
      </c>
      <c r="G9" s="60">
        <v>73000</v>
      </c>
      <c r="H9" s="60">
        <v>85000</v>
      </c>
      <c r="I9" s="16"/>
    </row>
    <row r="10" spans="1:9" ht="15.75" thickBot="1" x14ac:dyDescent="0.3">
      <c r="B10" s="2" t="s">
        <v>10</v>
      </c>
      <c r="C10" s="35">
        <v>0</v>
      </c>
      <c r="D10" s="49">
        <v>0</v>
      </c>
      <c r="E10" s="48">
        <v>0</v>
      </c>
      <c r="F10" s="48">
        <v>0</v>
      </c>
      <c r="G10" s="48">
        <v>0</v>
      </c>
      <c r="H10" s="48">
        <v>0</v>
      </c>
      <c r="I10" s="16"/>
    </row>
    <row r="11" spans="1:9" ht="15.75" thickBot="1" x14ac:dyDescent="0.3">
      <c r="B11" s="2" t="s">
        <v>7</v>
      </c>
      <c r="C11" s="35">
        <v>0</v>
      </c>
      <c r="D11" s="49">
        <v>0</v>
      </c>
      <c r="E11" s="48">
        <v>0</v>
      </c>
      <c r="F11" s="48">
        <v>0</v>
      </c>
      <c r="G11" s="48">
        <v>0</v>
      </c>
      <c r="H11" s="48">
        <v>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16"/>
    </row>
    <row r="13" spans="1:9" ht="15.75" thickBot="1" x14ac:dyDescent="0.3">
      <c r="B13" s="61" t="s">
        <v>25</v>
      </c>
      <c r="C13" s="37">
        <f>SUM(C8:C12)</f>
        <v>370500</v>
      </c>
      <c r="D13" s="37">
        <f t="shared" ref="D13:H13" si="0">SUM(D8:D12)</f>
        <v>432000</v>
      </c>
      <c r="E13" s="37">
        <f t="shared" si="0"/>
        <v>517000</v>
      </c>
      <c r="F13" s="37">
        <f t="shared" si="0"/>
        <v>467000</v>
      </c>
      <c r="G13" s="37">
        <f t="shared" si="0"/>
        <v>529000</v>
      </c>
      <c r="H13" s="37">
        <f t="shared" si="0"/>
        <v>585000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12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26</v>
      </c>
      <c r="C16" s="37">
        <f t="shared" ref="C16:H16" si="1">+C15+C14</f>
        <v>50000</v>
      </c>
      <c r="D16" s="37">
        <f t="shared" si="1"/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 t="shared" ref="C17:H17" si="2">+C13+C16</f>
        <v>420500</v>
      </c>
      <c r="D17" s="37">
        <f t="shared" si="2"/>
        <v>452000</v>
      </c>
      <c r="E17" s="37">
        <f t="shared" si="2"/>
        <v>537000</v>
      </c>
      <c r="F17" s="37">
        <f t="shared" si="2"/>
        <v>487000</v>
      </c>
      <c r="G17" s="37">
        <f t="shared" si="2"/>
        <v>549000</v>
      </c>
      <c r="H17" s="37">
        <f t="shared" si="2"/>
        <v>605000</v>
      </c>
      <c r="I17" s="16" t="s">
        <v>8</v>
      </c>
    </row>
    <row r="18" spans="1:9" ht="15.75" thickBot="1" x14ac:dyDescent="0.3">
      <c r="B18" s="7" t="s">
        <v>13</v>
      </c>
      <c r="C18" s="37">
        <f t="shared" ref="C18:H18" si="3">C13*11.45%</f>
        <v>42422.25</v>
      </c>
      <c r="D18" s="37">
        <f t="shared" si="3"/>
        <v>49463.999999999993</v>
      </c>
      <c r="E18" s="37">
        <f t="shared" si="3"/>
        <v>59196.499999999993</v>
      </c>
      <c r="F18" s="37">
        <f t="shared" si="3"/>
        <v>53471.499999999993</v>
      </c>
      <c r="G18" s="37">
        <f t="shared" si="3"/>
        <v>60570.499999999993</v>
      </c>
      <c r="H18" s="37">
        <f t="shared" si="3"/>
        <v>66982.5</v>
      </c>
      <c r="I18" s="16" t="s">
        <v>8</v>
      </c>
    </row>
    <row r="19" spans="1:9" ht="15.75" thickBot="1" x14ac:dyDescent="0.3">
      <c r="B19" s="10" t="s">
        <v>4</v>
      </c>
      <c r="C19" s="39">
        <f>C13*7%</f>
        <v>25935.000000000004</v>
      </c>
      <c r="D19" s="39">
        <f t="shared" ref="D19:H19" si="4">D13*7%</f>
        <v>30240.000000000004</v>
      </c>
      <c r="E19" s="39">
        <f t="shared" si="4"/>
        <v>36190</v>
      </c>
      <c r="F19" s="39">
        <f t="shared" si="4"/>
        <v>32690.000000000004</v>
      </c>
      <c r="G19" s="39">
        <f t="shared" si="4"/>
        <v>37030</v>
      </c>
      <c r="H19" s="39">
        <f t="shared" si="4"/>
        <v>40950.000000000007</v>
      </c>
      <c r="I19" s="16" t="s">
        <v>8</v>
      </c>
    </row>
    <row r="20" spans="1:9" ht="15.75" thickBot="1" x14ac:dyDescent="0.3">
      <c r="A20" s="11"/>
      <c r="B20" s="27" t="s">
        <v>5</v>
      </c>
      <c r="C20" s="40">
        <f t="shared" ref="C20:H20" si="5">C13*0.6%</f>
        <v>2223</v>
      </c>
      <c r="D20" s="40">
        <f t="shared" si="5"/>
        <v>2592</v>
      </c>
      <c r="E20" s="40">
        <f t="shared" si="5"/>
        <v>3102</v>
      </c>
      <c r="F20" s="40">
        <f t="shared" si="5"/>
        <v>2802</v>
      </c>
      <c r="G20" s="40">
        <f t="shared" si="5"/>
        <v>3174</v>
      </c>
      <c r="H20" s="40">
        <f t="shared" si="5"/>
        <v>3510</v>
      </c>
      <c r="I20" s="16" t="s">
        <v>8</v>
      </c>
    </row>
    <row r="21" spans="1:9" ht="15.75" thickBot="1" x14ac:dyDescent="0.3">
      <c r="B21" s="7" t="s">
        <v>19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39">
        <f>+C21+C20+C19+C18</f>
        <v>70580.25</v>
      </c>
      <c r="D22" s="39">
        <f t="shared" ref="D22:H22" si="6">+D21+D20+D19+D18</f>
        <v>82296</v>
      </c>
      <c r="E22" s="39">
        <f t="shared" si="6"/>
        <v>98488.5</v>
      </c>
      <c r="F22" s="39">
        <f t="shared" si="6"/>
        <v>88963.5</v>
      </c>
      <c r="G22" s="39">
        <f t="shared" si="6"/>
        <v>100774.5</v>
      </c>
      <c r="H22" s="39">
        <f t="shared" si="6"/>
        <v>111442.5</v>
      </c>
      <c r="I22" s="16"/>
    </row>
    <row r="23" spans="1:9" ht="15.75" thickBot="1" x14ac:dyDescent="0.3">
      <c r="B23" s="9" t="s">
        <v>28</v>
      </c>
      <c r="C23" s="41">
        <f>+C17-C22</f>
        <v>349919.75</v>
      </c>
      <c r="D23" s="41">
        <f t="shared" ref="D23:H23" si="7">+D17-D22</f>
        <v>369704</v>
      </c>
      <c r="E23" s="41">
        <f t="shared" si="7"/>
        <v>438511.5</v>
      </c>
      <c r="F23" s="41">
        <f t="shared" si="7"/>
        <v>398036.5</v>
      </c>
      <c r="G23" s="41">
        <f t="shared" si="7"/>
        <v>448225.5</v>
      </c>
      <c r="H23" s="41">
        <f t="shared" si="7"/>
        <v>493557.5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23</v>
      </c>
      <c r="I24" s="20" t="s">
        <v>22</v>
      </c>
    </row>
  </sheetData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4"/>
  <sheetViews>
    <sheetView zoomScale="112" zoomScaleNormal="112" workbookViewId="0"/>
  </sheetViews>
  <sheetFormatPr baseColWidth="10" defaultColWidth="11.42578125" defaultRowHeight="15" x14ac:dyDescent="0.25"/>
  <cols>
    <col min="1" max="1" width="11.42578125" style="1"/>
    <col min="2" max="2" width="18.140625" style="1" customWidth="1"/>
    <col min="3" max="3" width="16.85546875" style="29" customWidth="1"/>
    <col min="4" max="4" width="17.5703125" style="29" customWidth="1"/>
    <col min="5" max="6" width="16" style="1" customWidth="1"/>
    <col min="7" max="7" width="15.42578125" style="1" customWidth="1"/>
    <col min="8" max="8" width="15.28515625" style="1" customWidth="1"/>
    <col min="9" max="16384" width="11.42578125" style="1"/>
  </cols>
  <sheetData>
    <row r="1" spans="1:9" x14ac:dyDescent="0.25">
      <c r="B1" s="1" t="s">
        <v>14</v>
      </c>
      <c r="C1" s="43" t="s">
        <v>15</v>
      </c>
    </row>
    <row r="2" spans="1:9" x14ac:dyDescent="0.25">
      <c r="A2" s="29"/>
      <c r="C2" s="44" t="s">
        <v>16</v>
      </c>
    </row>
    <row r="3" spans="1:9" x14ac:dyDescent="0.25">
      <c r="C3" s="29" t="s">
        <v>17</v>
      </c>
    </row>
    <row r="4" spans="1:9" ht="15.75" thickBot="1" x14ac:dyDescent="0.3"/>
    <row r="5" spans="1:9" ht="15.75" thickBot="1" x14ac:dyDescent="0.3">
      <c r="B5" s="12" t="s">
        <v>24</v>
      </c>
      <c r="C5" s="30"/>
      <c r="D5" s="30"/>
      <c r="E5" s="14"/>
      <c r="F5" s="14"/>
      <c r="G5" s="13"/>
      <c r="H5" s="13"/>
      <c r="I5" s="15"/>
    </row>
    <row r="6" spans="1:9" ht="15.75" thickBot="1" x14ac:dyDescent="0.3">
      <c r="C6" s="32" t="s">
        <v>20</v>
      </c>
      <c r="D6" s="29" t="s">
        <v>11</v>
      </c>
      <c r="E6" s="24">
        <v>320500</v>
      </c>
      <c r="F6" s="24"/>
      <c r="I6" s="16" t="s">
        <v>21</v>
      </c>
    </row>
    <row r="7" spans="1:9" x14ac:dyDescent="0.25">
      <c r="A7" s="6"/>
      <c r="B7" s="21" t="s">
        <v>2</v>
      </c>
      <c r="C7" s="33" t="s">
        <v>18</v>
      </c>
      <c r="D7" s="28" t="s">
        <v>18</v>
      </c>
      <c r="E7" s="23" t="s">
        <v>18</v>
      </c>
      <c r="F7" s="23" t="s">
        <v>18</v>
      </c>
      <c r="G7" s="23" t="s">
        <v>18</v>
      </c>
      <c r="H7" s="23" t="s">
        <v>18</v>
      </c>
      <c r="I7" s="16"/>
    </row>
    <row r="8" spans="1:9" x14ac:dyDescent="0.25">
      <c r="B8" s="203" t="s">
        <v>0</v>
      </c>
      <c r="C8" s="34">
        <v>320500</v>
      </c>
      <c r="D8" s="47">
        <v>435000</v>
      </c>
      <c r="E8" s="22">
        <v>487600</v>
      </c>
      <c r="F8" s="22">
        <v>398700</v>
      </c>
      <c r="G8" s="22">
        <v>512000</v>
      </c>
      <c r="H8" s="22">
        <v>477000</v>
      </c>
      <c r="I8" s="16"/>
    </row>
    <row r="9" spans="1:9" ht="15.75" thickBot="1" x14ac:dyDescent="0.3">
      <c r="B9" s="204" t="s">
        <v>27</v>
      </c>
      <c r="C9" s="35">
        <v>0</v>
      </c>
      <c r="D9" s="48">
        <v>0</v>
      </c>
      <c r="E9" s="3">
        <v>0</v>
      </c>
      <c r="F9" s="3">
        <v>0</v>
      </c>
      <c r="G9" s="3">
        <v>0</v>
      </c>
      <c r="H9" s="3">
        <v>0</v>
      </c>
      <c r="I9" s="16"/>
    </row>
    <row r="10" spans="1:9" ht="15.75" thickBot="1" x14ac:dyDescent="0.3">
      <c r="B10" s="204" t="s">
        <v>10</v>
      </c>
      <c r="C10" s="35">
        <v>0</v>
      </c>
      <c r="D10" s="49">
        <v>0</v>
      </c>
      <c r="E10" s="3">
        <v>0</v>
      </c>
      <c r="F10" s="3">
        <v>0</v>
      </c>
      <c r="G10" s="3">
        <v>0</v>
      </c>
      <c r="H10" s="3">
        <v>0</v>
      </c>
      <c r="I10" s="16"/>
    </row>
    <row r="11" spans="1:9" ht="15.75" thickBot="1" x14ac:dyDescent="0.3">
      <c r="B11" s="204" t="s">
        <v>7</v>
      </c>
      <c r="C11" s="35">
        <v>0</v>
      </c>
      <c r="D11" s="49">
        <v>0</v>
      </c>
      <c r="E11" s="3">
        <v>0</v>
      </c>
      <c r="F11" s="3">
        <v>0</v>
      </c>
      <c r="G11" s="3">
        <v>0</v>
      </c>
      <c r="H11" s="3">
        <v>0</v>
      </c>
      <c r="I11" s="16"/>
    </row>
    <row r="12" spans="1:9" ht="15.75" thickBot="1" x14ac:dyDescent="0.3">
      <c r="B12" s="205" t="s">
        <v>9</v>
      </c>
      <c r="C12" s="36">
        <v>0</v>
      </c>
      <c r="D12" s="50">
        <v>0</v>
      </c>
      <c r="E12" s="5">
        <v>0</v>
      </c>
      <c r="F12" s="5">
        <v>0</v>
      </c>
      <c r="G12" s="5">
        <v>0</v>
      </c>
      <c r="H12" s="5">
        <v>0</v>
      </c>
      <c r="I12" s="16"/>
    </row>
    <row r="13" spans="1:9" ht="15.75" thickBot="1" x14ac:dyDescent="0.3">
      <c r="B13" s="206" t="s">
        <v>25</v>
      </c>
      <c r="C13" s="37">
        <f>SUM(C8:C12)</f>
        <v>320500</v>
      </c>
      <c r="D13" s="51">
        <f>SUM(D8:D12)</f>
        <v>435000</v>
      </c>
      <c r="E13" s="51">
        <f t="shared" ref="E13:H13" si="0">SUM(E8:E12)</f>
        <v>487600</v>
      </c>
      <c r="F13" s="51">
        <f t="shared" si="0"/>
        <v>398700</v>
      </c>
      <c r="G13" s="51">
        <f t="shared" si="0"/>
        <v>512000</v>
      </c>
      <c r="H13" s="51">
        <f t="shared" si="0"/>
        <v>477000</v>
      </c>
      <c r="I13" s="16" t="s">
        <v>8</v>
      </c>
    </row>
    <row r="14" spans="1:9" x14ac:dyDescent="0.25">
      <c r="B14" s="207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208" t="s">
        <v>12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206" t="s">
        <v>26</v>
      </c>
      <c r="C16" s="37">
        <f>+C15+C14</f>
        <v>50000</v>
      </c>
      <c r="D16" s="51">
        <f>+D15+D14</f>
        <v>20000</v>
      </c>
      <c r="E16" s="51">
        <f t="shared" ref="E16:H16" si="1">+E15+E14</f>
        <v>20000</v>
      </c>
      <c r="F16" s="51">
        <f t="shared" si="1"/>
        <v>20000</v>
      </c>
      <c r="G16" s="51">
        <f t="shared" si="1"/>
        <v>20000</v>
      </c>
      <c r="H16" s="51">
        <f t="shared" si="1"/>
        <v>20000</v>
      </c>
      <c r="I16" s="16" t="s">
        <v>8</v>
      </c>
    </row>
    <row r="17" spans="1:9" ht="15.75" thickBot="1" x14ac:dyDescent="0.3">
      <c r="A17" s="1" t="s">
        <v>125</v>
      </c>
      <c r="B17" s="206" t="s">
        <v>3</v>
      </c>
      <c r="C17" s="37">
        <f>+C16+C13</f>
        <v>370500</v>
      </c>
      <c r="D17" s="58">
        <f>+D13+D16</f>
        <v>455000</v>
      </c>
      <c r="E17" s="58">
        <f t="shared" ref="E17:H17" si="2">+E13+E16</f>
        <v>507600</v>
      </c>
      <c r="F17" s="58">
        <f t="shared" si="2"/>
        <v>418700</v>
      </c>
      <c r="G17" s="58">
        <f t="shared" si="2"/>
        <v>532000</v>
      </c>
      <c r="H17" s="58">
        <f t="shared" si="2"/>
        <v>497000</v>
      </c>
      <c r="I17" s="16" t="s">
        <v>8</v>
      </c>
    </row>
    <row r="18" spans="1:9" ht="15.75" thickBot="1" x14ac:dyDescent="0.3">
      <c r="B18" s="209" t="s">
        <v>13</v>
      </c>
      <c r="C18" s="215">
        <f>C13*11.45%</f>
        <v>36697.25</v>
      </c>
      <c r="D18" s="51">
        <f>D13*11.45%</f>
        <v>49807.499999999993</v>
      </c>
      <c r="E18" s="51">
        <f t="shared" ref="E18:H18" si="3">E13*11.45%</f>
        <v>55830.2</v>
      </c>
      <c r="F18" s="51">
        <f t="shared" si="3"/>
        <v>45651.149999999994</v>
      </c>
      <c r="G18" s="51">
        <f t="shared" si="3"/>
        <v>58623.999999999993</v>
      </c>
      <c r="H18" s="51">
        <f t="shared" si="3"/>
        <v>54616.499999999993</v>
      </c>
      <c r="I18" s="16" t="s">
        <v>8</v>
      </c>
    </row>
    <row r="19" spans="1:9" ht="15.75" thickBot="1" x14ac:dyDescent="0.3">
      <c r="B19" s="210" t="s">
        <v>4</v>
      </c>
      <c r="C19" s="216">
        <f>C13*7%</f>
        <v>22435.000000000004</v>
      </c>
      <c r="D19" s="53">
        <f>D13*7%</f>
        <v>30450.000000000004</v>
      </c>
      <c r="E19" s="53">
        <f t="shared" ref="E19:H19" si="4">E13*7%</f>
        <v>34132</v>
      </c>
      <c r="F19" s="53">
        <f t="shared" si="4"/>
        <v>27909.000000000004</v>
      </c>
      <c r="G19" s="53">
        <f t="shared" si="4"/>
        <v>35840</v>
      </c>
      <c r="H19" s="53">
        <f t="shared" si="4"/>
        <v>33390</v>
      </c>
      <c r="I19" s="16" t="s">
        <v>8</v>
      </c>
    </row>
    <row r="20" spans="1:9" ht="15.75" thickBot="1" x14ac:dyDescent="0.3">
      <c r="A20" s="11"/>
      <c r="B20" s="211" t="s">
        <v>5</v>
      </c>
      <c r="C20" s="217">
        <f>C13*0.6%</f>
        <v>1923</v>
      </c>
      <c r="D20" s="54">
        <f>D13*0.6%</f>
        <v>2610</v>
      </c>
      <c r="E20" s="54">
        <f t="shared" ref="E20:H20" si="5">E13*0.6%</f>
        <v>2925.6</v>
      </c>
      <c r="F20" s="54">
        <f t="shared" si="5"/>
        <v>2392.2000000000003</v>
      </c>
      <c r="G20" s="54">
        <f t="shared" si="5"/>
        <v>3072</v>
      </c>
      <c r="H20" s="54">
        <f t="shared" si="5"/>
        <v>2862</v>
      </c>
      <c r="I20" s="16" t="s">
        <v>8</v>
      </c>
    </row>
    <row r="21" spans="1:9" ht="15.75" thickBot="1" x14ac:dyDescent="0.3">
      <c r="B21" s="214" t="s">
        <v>19</v>
      </c>
      <c r="C21" s="37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16"/>
    </row>
    <row r="22" spans="1:9" ht="15.75" thickBot="1" x14ac:dyDescent="0.3">
      <c r="A22" s="1" t="s">
        <v>126</v>
      </c>
      <c r="B22" s="212" t="s">
        <v>6</v>
      </c>
      <c r="C22" s="39">
        <f>+C18+C19+C20</f>
        <v>61055.25</v>
      </c>
      <c r="D22" s="57">
        <f>+D18+D19+D20+D21</f>
        <v>82867.5</v>
      </c>
      <c r="E22" s="57">
        <f t="shared" ref="E22:H22" si="6">+E18+E19+E20+E21</f>
        <v>92887.8</v>
      </c>
      <c r="F22" s="57">
        <f t="shared" si="6"/>
        <v>75952.349999999991</v>
      </c>
      <c r="G22" s="57">
        <f t="shared" si="6"/>
        <v>97536</v>
      </c>
      <c r="H22" s="57">
        <f t="shared" si="6"/>
        <v>90868.5</v>
      </c>
      <c r="I22" s="16"/>
    </row>
    <row r="23" spans="1:9" ht="15.75" thickBot="1" x14ac:dyDescent="0.3">
      <c r="A23" s="85">
        <f>+C17-C22</f>
        <v>309444.75</v>
      </c>
      <c r="B23" s="213" t="s">
        <v>28</v>
      </c>
      <c r="C23" s="41">
        <f>+C17-C22</f>
        <v>309444.75</v>
      </c>
      <c r="D23" s="55">
        <f>+D17-D22</f>
        <v>372132.5</v>
      </c>
      <c r="E23" s="55">
        <f t="shared" ref="E23:H23" si="7">+E17-E22</f>
        <v>414712.2</v>
      </c>
      <c r="F23" s="55">
        <f t="shared" si="7"/>
        <v>342747.65</v>
      </c>
      <c r="G23" s="55">
        <f t="shared" si="7"/>
        <v>434464</v>
      </c>
      <c r="H23" s="55">
        <f t="shared" si="7"/>
        <v>406131.5</v>
      </c>
      <c r="I23" s="17" t="s">
        <v>8</v>
      </c>
    </row>
    <row r="24" spans="1:9" ht="15.75" thickBot="1" x14ac:dyDescent="0.3">
      <c r="B24" s="18"/>
      <c r="C24" s="42"/>
      <c r="D24" s="56"/>
      <c r="E24" s="19"/>
      <c r="F24" s="19"/>
      <c r="G24" s="19"/>
      <c r="H24" s="31" t="s">
        <v>23</v>
      </c>
      <c r="I24" s="20" t="s">
        <v>22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topLeftCell="A41" zoomScale="112" zoomScaleNormal="112" workbookViewId="0">
      <selection activeCell="B57" sqref="B57"/>
    </sheetView>
  </sheetViews>
  <sheetFormatPr baseColWidth="10" defaultColWidth="11.42578125" defaultRowHeight="15" x14ac:dyDescent="0.25"/>
  <cols>
    <col min="1" max="1" width="11.42578125" style="218"/>
    <col min="2" max="2" width="24.28515625" style="218" customWidth="1"/>
    <col min="3" max="3" width="12.5703125" style="128" customWidth="1"/>
    <col min="4" max="5" width="11.42578125" style="128"/>
    <col min="6" max="6" width="12.5703125" style="128" bestFit="1" customWidth="1"/>
    <col min="7" max="7" width="11.42578125" style="128"/>
    <col min="8" max="11" width="11.42578125" style="218"/>
    <col min="12" max="12" width="20.42578125" style="218" customWidth="1"/>
    <col min="13" max="16384" width="11.42578125" style="218"/>
  </cols>
  <sheetData>
    <row r="1" spans="1:16" ht="15.75" thickBot="1" x14ac:dyDescent="0.3">
      <c r="C1" s="128" t="s">
        <v>100</v>
      </c>
      <c r="D1" s="295">
        <v>44098</v>
      </c>
    </row>
    <row r="2" spans="1:16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>
        <v>44071</v>
      </c>
      <c r="I2" s="223"/>
      <c r="J2" s="254"/>
    </row>
    <row r="3" spans="1:16" x14ac:dyDescent="0.25">
      <c r="B3" s="224" t="s">
        <v>63</v>
      </c>
      <c r="C3" s="225" t="s">
        <v>97</v>
      </c>
      <c r="E3" s="218"/>
      <c r="F3" s="218"/>
      <c r="G3" s="218"/>
      <c r="J3" s="243"/>
      <c r="L3" s="218" t="s">
        <v>133</v>
      </c>
    </row>
    <row r="4" spans="1:16" x14ac:dyDescent="0.25">
      <c r="B4" s="224" t="s">
        <v>64</v>
      </c>
      <c r="C4" s="226" t="s">
        <v>98</v>
      </c>
      <c r="D4" s="227"/>
      <c r="E4" s="218"/>
      <c r="F4" s="218"/>
      <c r="G4" s="218"/>
      <c r="J4" s="243"/>
      <c r="L4" s="218" t="s">
        <v>134</v>
      </c>
      <c r="N4" s="97" t="s">
        <v>135</v>
      </c>
      <c r="O4" s="218" t="s">
        <v>136</v>
      </c>
    </row>
    <row r="5" spans="1:16" ht="18.75" x14ac:dyDescent="0.3">
      <c r="B5" s="255" t="s">
        <v>96</v>
      </c>
      <c r="C5" s="256">
        <v>7</v>
      </c>
      <c r="D5" s="257" t="s">
        <v>127</v>
      </c>
      <c r="E5" s="97"/>
      <c r="F5" s="218"/>
      <c r="G5" s="218"/>
      <c r="J5" s="243"/>
      <c r="L5" s="248">
        <v>400000</v>
      </c>
      <c r="M5" s="218">
        <v>7.7777000000000002E-3</v>
      </c>
      <c r="N5" s="262">
        <f>L5*M5</f>
        <v>3111.08</v>
      </c>
      <c r="O5" s="74">
        <v>7</v>
      </c>
      <c r="P5" s="92">
        <f>N5*O5</f>
        <v>21777.559999999998</v>
      </c>
    </row>
    <row r="6" spans="1:16" ht="15.75" thickBot="1" x14ac:dyDescent="0.3">
      <c r="B6" s="149" t="s">
        <v>60</v>
      </c>
      <c r="C6" s="109" t="s">
        <v>128</v>
      </c>
      <c r="D6" s="109"/>
      <c r="E6" s="108"/>
      <c r="F6" s="228"/>
      <c r="G6" s="272" t="s">
        <v>140</v>
      </c>
      <c r="H6" s="272"/>
      <c r="I6" s="228"/>
      <c r="J6" s="239"/>
    </row>
    <row r="7" spans="1:16" x14ac:dyDescent="0.25">
      <c r="E7" s="218"/>
      <c r="F7" s="218"/>
      <c r="G7" s="218"/>
    </row>
    <row r="8" spans="1:16" x14ac:dyDescent="0.25">
      <c r="E8" s="218"/>
      <c r="F8" s="218"/>
      <c r="G8" s="218"/>
    </row>
    <row r="9" spans="1:16" ht="23.25" x14ac:dyDescent="0.35">
      <c r="C9" s="364" t="s">
        <v>159</v>
      </c>
      <c r="E9" s="218"/>
      <c r="F9" s="218"/>
      <c r="G9" s="218"/>
    </row>
    <row r="10" spans="1:16" x14ac:dyDescent="0.25">
      <c r="E10" s="218"/>
      <c r="F10" s="218"/>
      <c r="G10" s="218"/>
    </row>
    <row r="11" spans="1:16" x14ac:dyDescent="0.25">
      <c r="A11" s="218" t="s">
        <v>151</v>
      </c>
      <c r="B11" s="128" t="s">
        <v>43</v>
      </c>
      <c r="C11" s="358" t="s">
        <v>152</v>
      </c>
      <c r="D11" s="218"/>
      <c r="E11" s="218"/>
      <c r="F11" s="218"/>
      <c r="G11" s="218"/>
    </row>
    <row r="12" spans="1:16" x14ac:dyDescent="0.25">
      <c r="C12" s="358" t="s">
        <v>153</v>
      </c>
      <c r="E12" s="218"/>
      <c r="F12" s="218"/>
      <c r="G12" s="218"/>
    </row>
    <row r="13" spans="1:16" ht="15.75" thickBot="1" x14ac:dyDescent="0.3">
      <c r="C13" s="128" t="s">
        <v>20</v>
      </c>
      <c r="E13" s="218"/>
      <c r="F13" s="218"/>
      <c r="G13" s="218"/>
    </row>
    <row r="14" spans="1:16" ht="15.75" thickBot="1" x14ac:dyDescent="0.3">
      <c r="C14" s="342" t="s">
        <v>73</v>
      </c>
      <c r="D14" s="235" t="s">
        <v>71</v>
      </c>
      <c r="E14" s="360" t="s">
        <v>72</v>
      </c>
      <c r="F14" s="218"/>
      <c r="G14" s="218"/>
    </row>
    <row r="15" spans="1:16" x14ac:dyDescent="0.25">
      <c r="C15" s="224" t="s">
        <v>0</v>
      </c>
      <c r="D15" s="240">
        <v>1000000</v>
      </c>
      <c r="E15" s="289"/>
      <c r="F15" s="218"/>
      <c r="G15" s="218"/>
    </row>
    <row r="16" spans="1:16" x14ac:dyDescent="0.25">
      <c r="C16" s="224" t="s">
        <v>154</v>
      </c>
      <c r="D16" s="240">
        <v>20000</v>
      </c>
      <c r="E16" s="289"/>
      <c r="F16" s="218"/>
      <c r="G16" s="218"/>
    </row>
    <row r="17" spans="3:9" x14ac:dyDescent="0.25">
      <c r="C17" s="224" t="s">
        <v>155</v>
      </c>
      <c r="D17" s="240">
        <v>400000</v>
      </c>
      <c r="E17" s="289"/>
      <c r="F17" s="218"/>
      <c r="G17" s="218"/>
    </row>
    <row r="18" spans="3:9" ht="15.75" thickBot="1" x14ac:dyDescent="0.3">
      <c r="C18" s="224" t="s">
        <v>75</v>
      </c>
      <c r="D18" s="240"/>
      <c r="E18" s="289">
        <v>3000000</v>
      </c>
      <c r="F18" s="218"/>
      <c r="G18" s="218"/>
    </row>
    <row r="19" spans="3:9" ht="15.75" thickBot="1" x14ac:dyDescent="0.3">
      <c r="C19" s="342" t="s">
        <v>76</v>
      </c>
      <c r="D19" s="242">
        <f>SUM(D15:D18)</f>
        <v>1420000</v>
      </c>
      <c r="E19" s="242">
        <f>SUM(E15:E18)</f>
        <v>3000000</v>
      </c>
      <c r="F19" s="218"/>
      <c r="G19" s="218"/>
    </row>
    <row r="20" spans="3:9" x14ac:dyDescent="0.25">
      <c r="D20" s="130"/>
      <c r="E20" s="130">
        <f>+E19-D19</f>
        <v>1580000</v>
      </c>
      <c r="F20" s="218" t="s">
        <v>156</v>
      </c>
      <c r="G20" s="218"/>
    </row>
    <row r="21" spans="3:9" ht="15.75" thickBot="1" x14ac:dyDescent="0.3">
      <c r="D21" s="130"/>
      <c r="E21" s="130">
        <f>E20*F21</f>
        <v>474000</v>
      </c>
      <c r="F21" s="361">
        <v>0.3</v>
      </c>
      <c r="G21" s="218" t="s">
        <v>43</v>
      </c>
    </row>
    <row r="22" spans="3:9" ht="15.75" thickBot="1" x14ac:dyDescent="0.3">
      <c r="D22" s="130"/>
      <c r="E22" s="362">
        <f>+E21</f>
        <v>474000</v>
      </c>
      <c r="F22" s="363" t="s">
        <v>157</v>
      </c>
      <c r="G22" s="363"/>
      <c r="H22" s="363"/>
      <c r="I22" s="276"/>
    </row>
    <row r="23" spans="3:9" x14ac:dyDescent="0.25">
      <c r="D23" s="130"/>
      <c r="E23" s="130"/>
      <c r="F23" s="218"/>
      <c r="G23" s="218"/>
    </row>
    <row r="24" spans="3:9" x14ac:dyDescent="0.25">
      <c r="D24" s="130"/>
      <c r="E24" s="130"/>
      <c r="F24" s="218"/>
      <c r="G24" s="218"/>
    </row>
    <row r="25" spans="3:9" ht="15.75" thickBot="1" x14ac:dyDescent="0.3">
      <c r="C25" s="128" t="s">
        <v>20</v>
      </c>
      <c r="D25" s="128">
        <v>2</v>
      </c>
      <c r="E25" s="218"/>
      <c r="F25" s="218"/>
      <c r="G25" s="218"/>
    </row>
    <row r="26" spans="3:9" ht="15.75" thickBot="1" x14ac:dyDescent="0.3">
      <c r="C26" s="342" t="s">
        <v>73</v>
      </c>
      <c r="D26" s="235" t="s">
        <v>71</v>
      </c>
      <c r="E26" s="360" t="s">
        <v>72</v>
      </c>
      <c r="F26" s="218"/>
      <c r="G26" s="218"/>
    </row>
    <row r="27" spans="3:9" x14ac:dyDescent="0.25">
      <c r="C27" s="224" t="s">
        <v>0</v>
      </c>
      <c r="D27" s="240">
        <v>700000</v>
      </c>
      <c r="E27" s="289"/>
      <c r="F27" s="218"/>
      <c r="G27" s="218"/>
    </row>
    <row r="28" spans="3:9" x14ac:dyDescent="0.25">
      <c r="C28" s="224" t="s">
        <v>154</v>
      </c>
      <c r="D28" s="240">
        <v>40000</v>
      </c>
      <c r="E28" s="289"/>
      <c r="F28" s="218"/>
      <c r="G28" s="218"/>
    </row>
    <row r="29" spans="3:9" x14ac:dyDescent="0.25">
      <c r="C29" s="224" t="s">
        <v>155</v>
      </c>
      <c r="D29" s="240">
        <v>200000</v>
      </c>
      <c r="E29" s="289"/>
      <c r="F29" s="218"/>
      <c r="G29" s="218"/>
    </row>
    <row r="30" spans="3:9" ht="15.75" thickBot="1" x14ac:dyDescent="0.3">
      <c r="C30" s="224" t="s">
        <v>75</v>
      </c>
      <c r="D30" s="240"/>
      <c r="E30" s="289">
        <v>650000</v>
      </c>
      <c r="F30" s="218"/>
      <c r="G30" s="218"/>
    </row>
    <row r="31" spans="3:9" ht="15.75" thickBot="1" x14ac:dyDescent="0.3">
      <c r="C31" s="342" t="s">
        <v>76</v>
      </c>
      <c r="D31" s="242">
        <f>SUM(D27:D30)</f>
        <v>940000</v>
      </c>
      <c r="E31" s="242">
        <f>SUM(E27:E30)</f>
        <v>650000</v>
      </c>
      <c r="F31" s="218"/>
      <c r="G31" s="218"/>
    </row>
    <row r="32" spans="3:9" x14ac:dyDescent="0.25">
      <c r="D32" s="130"/>
      <c r="E32" s="130">
        <f>+E31-D31</f>
        <v>-290000</v>
      </c>
      <c r="F32" s="218" t="s">
        <v>71</v>
      </c>
      <c r="G32" s="218"/>
    </row>
    <row r="33" spans="2:15" ht="15.75" thickBot="1" x14ac:dyDescent="0.3">
      <c r="D33" s="130"/>
      <c r="E33" s="130"/>
      <c r="F33" s="361">
        <v>0.3</v>
      </c>
      <c r="G33" s="218" t="s">
        <v>43</v>
      </c>
    </row>
    <row r="34" spans="2:15" ht="15.75" thickBot="1" x14ac:dyDescent="0.3">
      <c r="D34" s="130"/>
      <c r="E34" s="362">
        <f>+E33</f>
        <v>0</v>
      </c>
      <c r="F34" s="363" t="s">
        <v>158</v>
      </c>
      <c r="G34" s="363"/>
      <c r="H34" s="363"/>
      <c r="I34" s="276"/>
    </row>
    <row r="35" spans="2:15" x14ac:dyDescent="0.25">
      <c r="D35" s="130"/>
      <c r="E35" s="130"/>
      <c r="F35" s="218"/>
      <c r="G35" s="218"/>
    </row>
    <row r="36" spans="2:15" x14ac:dyDescent="0.25">
      <c r="D36" s="130"/>
      <c r="E36" s="130"/>
      <c r="F36" s="218"/>
      <c r="G36" s="218"/>
    </row>
    <row r="37" spans="2:15" ht="23.25" x14ac:dyDescent="0.35">
      <c r="C37" s="364" t="s">
        <v>160</v>
      </c>
      <c r="D37" s="130"/>
      <c r="E37" s="130"/>
      <c r="F37" s="218"/>
      <c r="G37" s="218"/>
    </row>
    <row r="38" spans="2:15" x14ac:dyDescent="0.25">
      <c r="B38" s="128" t="s">
        <v>43</v>
      </c>
      <c r="C38" s="358" t="s">
        <v>161</v>
      </c>
      <c r="D38" s="130"/>
      <c r="E38" s="130"/>
      <c r="F38" s="218"/>
      <c r="G38" s="218"/>
    </row>
    <row r="39" spans="2:15" x14ac:dyDescent="0.25">
      <c r="D39" s="130"/>
      <c r="E39" s="130"/>
      <c r="F39" s="218"/>
      <c r="G39" s="218"/>
    </row>
    <row r="40" spans="2:15" ht="15.75" thickBot="1" x14ac:dyDescent="0.3">
      <c r="B40" s="128" t="s">
        <v>121</v>
      </c>
      <c r="C40" s="218"/>
      <c r="D40" s="229"/>
      <c r="E40" s="129"/>
      <c r="F40" s="129"/>
      <c r="G40" s="129"/>
    </row>
    <row r="41" spans="2:15" ht="15.75" thickBot="1" x14ac:dyDescent="0.3">
      <c r="B41" s="230" t="s">
        <v>24</v>
      </c>
      <c r="C41" s="221"/>
      <c r="D41" s="221"/>
      <c r="E41" s="231"/>
      <c r="F41" s="231"/>
      <c r="G41" s="232" t="s">
        <v>43</v>
      </c>
      <c r="H41" s="233"/>
      <c r="L41" s="92" t="s">
        <v>0</v>
      </c>
      <c r="M41" s="91">
        <f>+E44</f>
        <v>670000</v>
      </c>
    </row>
    <row r="42" spans="2:15" ht="19.5" thickBot="1" x14ac:dyDescent="0.35">
      <c r="B42" s="234"/>
      <c r="C42" s="235" t="s">
        <v>112</v>
      </c>
      <c r="D42" s="236"/>
      <c r="E42" s="369" t="s">
        <v>11</v>
      </c>
      <c r="F42" s="370">
        <v>350000</v>
      </c>
      <c r="H42" s="239" t="s">
        <v>21</v>
      </c>
      <c r="L42" s="89" t="s">
        <v>137</v>
      </c>
      <c r="M42" s="91">
        <f>+E45</f>
        <v>0</v>
      </c>
      <c r="O42" s="218" t="s">
        <v>139</v>
      </c>
    </row>
    <row r="43" spans="2:15" ht="15.75" thickBot="1" x14ac:dyDescent="0.3">
      <c r="B43" s="224"/>
      <c r="C43" s="240"/>
      <c r="D43" s="240"/>
      <c r="E43" s="240"/>
      <c r="F43" s="240"/>
      <c r="G43" s="242"/>
      <c r="H43" s="243" t="s">
        <v>145</v>
      </c>
      <c r="L43" s="128" t="s">
        <v>111</v>
      </c>
      <c r="M43" s="269">
        <f>SUM(M41:M42)</f>
        <v>670000</v>
      </c>
      <c r="N43" s="90">
        <v>0.25</v>
      </c>
      <c r="O43" s="271">
        <f>M43*N43</f>
        <v>167500</v>
      </c>
    </row>
    <row r="44" spans="2:15" ht="15.75" thickBot="1" x14ac:dyDescent="0.3">
      <c r="B44" s="244" t="s">
        <v>0</v>
      </c>
      <c r="C44" s="245">
        <v>389000</v>
      </c>
      <c r="D44" s="245">
        <v>410000</v>
      </c>
      <c r="E44" s="246">
        <v>670000</v>
      </c>
      <c r="F44" s="246">
        <v>740000</v>
      </c>
      <c r="G44" s="242">
        <v>1200000</v>
      </c>
      <c r="H44" s="365">
        <f>+N52</f>
        <v>138541.66666666666</v>
      </c>
      <c r="I44" s="248"/>
    </row>
    <row r="45" spans="2:15" ht="15.75" thickBot="1" x14ac:dyDescent="0.3">
      <c r="B45" s="249" t="s">
        <v>162</v>
      </c>
      <c r="C45" s="201">
        <v>0</v>
      </c>
      <c r="D45" s="201">
        <v>0</v>
      </c>
      <c r="E45" s="201">
        <v>0</v>
      </c>
      <c r="F45" s="201">
        <v>0</v>
      </c>
      <c r="G45" s="201">
        <v>0</v>
      </c>
      <c r="H45" s="243"/>
      <c r="J45" s="218" t="s">
        <v>142</v>
      </c>
    </row>
    <row r="46" spans="2:15" ht="15.75" thickBot="1" x14ac:dyDescent="0.3">
      <c r="B46" s="249" t="s">
        <v>10</v>
      </c>
      <c r="C46" s="201">
        <v>0</v>
      </c>
      <c r="D46" s="201">
        <v>0</v>
      </c>
      <c r="E46" s="201">
        <v>0</v>
      </c>
      <c r="F46" s="201">
        <v>0</v>
      </c>
      <c r="G46" s="201">
        <v>0</v>
      </c>
      <c r="H46" s="243"/>
    </row>
    <row r="47" spans="2:15" ht="15.75" thickBot="1" x14ac:dyDescent="0.3">
      <c r="B47" s="249" t="s">
        <v>7</v>
      </c>
      <c r="C47" s="201">
        <v>0</v>
      </c>
      <c r="D47" s="201">
        <v>0</v>
      </c>
      <c r="E47" s="201">
        <v>0</v>
      </c>
      <c r="F47" s="201">
        <v>0</v>
      </c>
      <c r="G47" s="201">
        <v>0</v>
      </c>
      <c r="H47" s="243"/>
      <c r="J47" s="218" t="s">
        <v>39</v>
      </c>
      <c r="K47" s="218" t="s">
        <v>144</v>
      </c>
    </row>
    <row r="48" spans="2:15" ht="19.5" thickBot="1" x14ac:dyDescent="0.35">
      <c r="B48" s="367" t="s">
        <v>129</v>
      </c>
      <c r="C48" s="368">
        <f>C44*25%</f>
        <v>97250</v>
      </c>
      <c r="D48" s="242">
        <f>D44*25%</f>
        <v>102500</v>
      </c>
      <c r="E48" s="242">
        <v>138542</v>
      </c>
      <c r="F48" s="242">
        <f>+E48</f>
        <v>138542</v>
      </c>
      <c r="G48" s="242">
        <f>+F48</f>
        <v>138542</v>
      </c>
      <c r="H48" s="243" t="s">
        <v>8</v>
      </c>
      <c r="I48" s="130"/>
    </row>
    <row r="49" spans="1:14" ht="15.75" thickBot="1" x14ac:dyDescent="0.3">
      <c r="A49" s="128" t="s">
        <v>165</v>
      </c>
      <c r="B49" s="9" t="s">
        <v>25</v>
      </c>
      <c r="C49" s="141">
        <f>SUM(C44:C48)</f>
        <v>486250</v>
      </c>
      <c r="D49" s="141">
        <f t="shared" ref="D49:G49" si="0">SUM(D44:D48)</f>
        <v>512500</v>
      </c>
      <c r="E49" s="141">
        <f t="shared" si="0"/>
        <v>808542</v>
      </c>
      <c r="F49" s="141">
        <f t="shared" si="0"/>
        <v>878542</v>
      </c>
      <c r="G49" s="141">
        <f t="shared" si="0"/>
        <v>1338542</v>
      </c>
      <c r="H49" s="243" t="s">
        <v>8</v>
      </c>
      <c r="J49" s="218" t="s">
        <v>145</v>
      </c>
      <c r="K49" s="273" t="s">
        <v>146</v>
      </c>
      <c r="L49" s="274"/>
    </row>
    <row r="50" spans="1:14" ht="15.75" thickBot="1" x14ac:dyDescent="0.3">
      <c r="B50" s="354" t="s">
        <v>1</v>
      </c>
      <c r="C50" s="355">
        <v>12000</v>
      </c>
      <c r="D50" s="355">
        <v>12000</v>
      </c>
      <c r="E50" s="355">
        <v>12000</v>
      </c>
      <c r="F50" s="355">
        <v>12000</v>
      </c>
      <c r="G50" s="355">
        <v>12000</v>
      </c>
      <c r="H50" s="243"/>
      <c r="K50" s="275">
        <v>12</v>
      </c>
      <c r="L50" s="276"/>
    </row>
    <row r="51" spans="1:14" ht="15.75" thickBot="1" x14ac:dyDescent="0.3">
      <c r="B51" s="8" t="s">
        <v>12</v>
      </c>
      <c r="C51" s="136">
        <v>10000</v>
      </c>
      <c r="D51" s="136">
        <v>10000</v>
      </c>
      <c r="E51" s="136">
        <v>10000</v>
      </c>
      <c r="F51" s="136">
        <v>10000</v>
      </c>
      <c r="G51" s="136">
        <v>10000</v>
      </c>
      <c r="H51" s="243"/>
      <c r="N51" s="128" t="s">
        <v>145</v>
      </c>
    </row>
    <row r="52" spans="1:14" ht="15.75" thickBot="1" x14ac:dyDescent="0.3">
      <c r="B52" s="284" t="s">
        <v>26</v>
      </c>
      <c r="C52" s="141">
        <f>+C51+C50</f>
        <v>22000</v>
      </c>
      <c r="D52" s="141">
        <f t="shared" ref="D52:G52" si="1">+D51+D50</f>
        <v>22000</v>
      </c>
      <c r="E52" s="141">
        <f t="shared" si="1"/>
        <v>22000</v>
      </c>
      <c r="F52" s="141">
        <f t="shared" si="1"/>
        <v>22000</v>
      </c>
      <c r="G52" s="141">
        <f t="shared" si="1"/>
        <v>22000</v>
      </c>
      <c r="H52" s="243" t="s">
        <v>8</v>
      </c>
      <c r="J52" s="342">
        <v>350000</v>
      </c>
      <c r="K52" s="277" t="s">
        <v>147</v>
      </c>
      <c r="L52" s="278">
        <v>4.75</v>
      </c>
      <c r="M52" s="371">
        <f>J52*L52</f>
        <v>1662500</v>
      </c>
      <c r="N52" s="130">
        <f>M52/M53</f>
        <v>138541.66666666666</v>
      </c>
    </row>
    <row r="53" spans="1:14" ht="15.75" thickBot="1" x14ac:dyDescent="0.3">
      <c r="B53" s="284" t="s">
        <v>163</v>
      </c>
      <c r="C53" s="141">
        <f>+C49+C52</f>
        <v>508250</v>
      </c>
      <c r="D53" s="141">
        <f t="shared" ref="D53:G53" si="2">+D49+D52</f>
        <v>534500</v>
      </c>
      <c r="E53" s="141">
        <f t="shared" si="2"/>
        <v>830542</v>
      </c>
      <c r="F53" s="141">
        <f t="shared" si="2"/>
        <v>900542</v>
      </c>
      <c r="G53" s="141">
        <f t="shared" si="2"/>
        <v>1360542</v>
      </c>
      <c r="H53" s="243" t="s">
        <v>8</v>
      </c>
      <c r="J53" s="343"/>
      <c r="K53" s="236">
        <v>12</v>
      </c>
      <c r="L53" s="344"/>
      <c r="M53" s="218">
        <v>12</v>
      </c>
    </row>
    <row r="54" spans="1:14" ht="15.75" thickBot="1" x14ac:dyDescent="0.3">
      <c r="A54" s="97" t="s">
        <v>164</v>
      </c>
      <c r="B54" s="286" t="s">
        <v>55</v>
      </c>
      <c r="C54" s="41">
        <f>C49*11.27%</f>
        <v>54800.375</v>
      </c>
      <c r="D54" s="41">
        <f t="shared" ref="D54:G54" si="3">D49*11.27%</f>
        <v>57758.75</v>
      </c>
      <c r="E54" s="41">
        <f t="shared" si="3"/>
        <v>91122.683399999994</v>
      </c>
      <c r="F54" s="41">
        <f t="shared" si="3"/>
        <v>99011.683399999994</v>
      </c>
      <c r="G54" s="41">
        <f t="shared" si="3"/>
        <v>150853.68339999998</v>
      </c>
      <c r="H54" s="243" t="s">
        <v>8</v>
      </c>
    </row>
    <row r="55" spans="1:14" ht="15.75" thickBot="1" x14ac:dyDescent="0.3">
      <c r="A55" s="97" t="s">
        <v>164</v>
      </c>
      <c r="B55" s="287" t="s">
        <v>92</v>
      </c>
      <c r="C55" s="264">
        <f>C49*7%</f>
        <v>34037.5</v>
      </c>
      <c r="D55" s="264">
        <f t="shared" ref="D55:G55" si="4">D49*7%</f>
        <v>35875</v>
      </c>
      <c r="E55" s="264">
        <f t="shared" si="4"/>
        <v>56597.94</v>
      </c>
      <c r="F55" s="264">
        <f t="shared" si="4"/>
        <v>61497.94</v>
      </c>
      <c r="G55" s="264">
        <f t="shared" si="4"/>
        <v>93697.94</v>
      </c>
      <c r="H55" s="243" t="s">
        <v>8</v>
      </c>
    </row>
    <row r="56" spans="1:14" ht="15.75" thickBot="1" x14ac:dyDescent="0.3">
      <c r="A56" s="97" t="s">
        <v>164</v>
      </c>
      <c r="B56" s="260" t="s">
        <v>5</v>
      </c>
      <c r="C56" s="265">
        <f>C49*0.6%</f>
        <v>2917.5</v>
      </c>
      <c r="D56" s="265">
        <f t="shared" ref="D56:G56" si="5">D49*0.6%</f>
        <v>3075</v>
      </c>
      <c r="E56" s="265">
        <f t="shared" si="5"/>
        <v>4851.2520000000004</v>
      </c>
      <c r="F56" s="265">
        <f t="shared" si="5"/>
        <v>5271.2520000000004</v>
      </c>
      <c r="G56" s="265">
        <f t="shared" si="5"/>
        <v>8031.2520000000004</v>
      </c>
      <c r="H56" s="243" t="s">
        <v>8</v>
      </c>
    </row>
    <row r="57" spans="1:14" ht="15.75" thickBot="1" x14ac:dyDescent="0.3">
      <c r="A57" s="97" t="s">
        <v>164</v>
      </c>
      <c r="B57" s="261" t="s">
        <v>58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  <c r="H57" s="243"/>
    </row>
    <row r="58" spans="1:14" ht="15.75" thickBot="1" x14ac:dyDescent="0.3">
      <c r="B58" s="250" t="s">
        <v>59</v>
      </c>
      <c r="C58" s="251">
        <f>+C54+C55+C56+C57</f>
        <v>91755.375</v>
      </c>
      <c r="D58" s="251">
        <f t="shared" ref="D58:G58" si="6">+D54+D55+D56+D57</f>
        <v>96708.75</v>
      </c>
      <c r="E58" s="251">
        <f t="shared" si="6"/>
        <v>152571.87539999999</v>
      </c>
      <c r="F58" s="251">
        <f t="shared" si="6"/>
        <v>165780.87539999999</v>
      </c>
      <c r="G58" s="251">
        <f t="shared" si="6"/>
        <v>252582.87539999999</v>
      </c>
      <c r="H58" s="243"/>
    </row>
    <row r="59" spans="1:14" ht="15.75" thickBot="1" x14ac:dyDescent="0.3">
      <c r="B59" s="9" t="s">
        <v>28</v>
      </c>
      <c r="C59" s="141">
        <f>+C53-C58</f>
        <v>416494.625</v>
      </c>
      <c r="D59" s="141">
        <f t="shared" ref="D59:G59" si="7">+D53-D58</f>
        <v>437791.25</v>
      </c>
      <c r="E59" s="141">
        <f t="shared" si="7"/>
        <v>677970.12459999998</v>
      </c>
      <c r="F59" s="141">
        <f t="shared" si="7"/>
        <v>734761.12459999998</v>
      </c>
      <c r="G59" s="141">
        <f t="shared" si="7"/>
        <v>1107959.1246</v>
      </c>
      <c r="H59" s="252" t="s">
        <v>8</v>
      </c>
    </row>
    <row r="60" spans="1:14" ht="15.75" thickBot="1" x14ac:dyDescent="0.3">
      <c r="B60" s="18"/>
      <c r="C60" s="56"/>
      <c r="D60" s="56"/>
      <c r="E60" s="19"/>
      <c r="F60" s="19"/>
      <c r="G60" s="19"/>
      <c r="H60" s="253" t="s">
        <v>103</v>
      </c>
    </row>
    <row r="61" spans="1:14" x14ac:dyDescent="0.25">
      <c r="E61" s="218"/>
      <c r="F61" s="218"/>
      <c r="G61" s="218"/>
    </row>
    <row r="62" spans="1:14" x14ac:dyDescent="0.25">
      <c r="E62" s="218"/>
      <c r="F62" s="218"/>
      <c r="G62" s="218"/>
    </row>
    <row r="63" spans="1:14" x14ac:dyDescent="0.25">
      <c r="E63" s="218"/>
      <c r="F63" s="218"/>
      <c r="G63" s="218"/>
    </row>
    <row r="64" spans="1:14" x14ac:dyDescent="0.25">
      <c r="E64" s="218"/>
      <c r="F64" s="218"/>
      <c r="G64" s="218"/>
    </row>
    <row r="65" spans="5:7" x14ac:dyDescent="0.25">
      <c r="E65" s="218"/>
      <c r="F65" s="218"/>
      <c r="G65" s="218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topLeftCell="A33" zoomScale="112" zoomScaleNormal="112" workbookViewId="0">
      <selection activeCell="B33" sqref="B33"/>
    </sheetView>
  </sheetViews>
  <sheetFormatPr baseColWidth="10" defaultColWidth="11.42578125" defaultRowHeight="15" x14ac:dyDescent="0.25"/>
  <cols>
    <col min="1" max="1" width="11.42578125" style="218"/>
    <col min="2" max="2" width="24.28515625" style="218" customWidth="1"/>
    <col min="3" max="3" width="12.5703125" style="128" customWidth="1"/>
    <col min="4" max="7" width="11.42578125" style="128"/>
    <col min="8" max="11" width="11.42578125" style="218"/>
    <col min="12" max="12" width="20.42578125" style="218" customWidth="1"/>
    <col min="13" max="16384" width="11.42578125" style="218"/>
  </cols>
  <sheetData>
    <row r="1" spans="1:16" ht="15.75" thickBot="1" x14ac:dyDescent="0.3">
      <c r="C1" s="128" t="s">
        <v>100</v>
      </c>
      <c r="D1" s="295">
        <v>44098</v>
      </c>
    </row>
    <row r="2" spans="1:16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>
        <v>44071</v>
      </c>
      <c r="I2" s="223"/>
      <c r="J2" s="254"/>
    </row>
    <row r="3" spans="1:16" x14ac:dyDescent="0.25">
      <c r="B3" s="224" t="s">
        <v>63</v>
      </c>
      <c r="C3" s="225" t="s">
        <v>97</v>
      </c>
      <c r="E3" s="218"/>
      <c r="F3" s="218"/>
      <c r="G3" s="218"/>
      <c r="J3" s="243"/>
      <c r="L3" s="218" t="s">
        <v>133</v>
      </c>
    </row>
    <row r="4" spans="1:16" x14ac:dyDescent="0.25">
      <c r="B4" s="224" t="s">
        <v>64</v>
      </c>
      <c r="C4" s="226" t="s">
        <v>98</v>
      </c>
      <c r="D4" s="227"/>
      <c r="E4" s="218"/>
      <c r="F4" s="218"/>
      <c r="G4" s="218"/>
      <c r="J4" s="243"/>
      <c r="L4" s="218" t="s">
        <v>134</v>
      </c>
      <c r="N4" s="97" t="s">
        <v>135</v>
      </c>
      <c r="O4" s="218" t="s">
        <v>136</v>
      </c>
    </row>
    <row r="5" spans="1:16" ht="18.75" x14ac:dyDescent="0.3">
      <c r="B5" s="255" t="s">
        <v>96</v>
      </c>
      <c r="C5" s="256">
        <v>7</v>
      </c>
      <c r="D5" s="257" t="s">
        <v>127</v>
      </c>
      <c r="E5" s="97"/>
      <c r="F5" s="218"/>
      <c r="G5" s="218"/>
      <c r="J5" s="243"/>
      <c r="L5" s="248">
        <v>400000</v>
      </c>
      <c r="M5" s="218">
        <v>7.7777000000000002E-3</v>
      </c>
      <c r="N5" s="262">
        <f>L5*M5</f>
        <v>3111.08</v>
      </c>
      <c r="O5" s="74">
        <v>7</v>
      </c>
      <c r="P5" s="92">
        <f>N5*O5</f>
        <v>21777.559999999998</v>
      </c>
    </row>
    <row r="6" spans="1:16" ht="15.75" thickBot="1" x14ac:dyDescent="0.3">
      <c r="B6" s="149" t="s">
        <v>60</v>
      </c>
      <c r="C6" s="109" t="s">
        <v>128</v>
      </c>
      <c r="D6" s="109"/>
      <c r="E6" s="108"/>
      <c r="F6" s="228"/>
      <c r="G6" s="272" t="s">
        <v>140</v>
      </c>
      <c r="H6" s="272"/>
      <c r="I6" s="228"/>
      <c r="J6" s="239"/>
    </row>
    <row r="7" spans="1:16" x14ac:dyDescent="0.25">
      <c r="E7" s="218"/>
      <c r="F7" s="218"/>
      <c r="G7" s="218"/>
    </row>
    <row r="8" spans="1:16" x14ac:dyDescent="0.25">
      <c r="E8" s="218"/>
      <c r="F8" s="218"/>
      <c r="G8" s="218"/>
    </row>
    <row r="9" spans="1:16" ht="23.25" x14ac:dyDescent="0.35">
      <c r="C9" s="364" t="s">
        <v>159</v>
      </c>
      <c r="E9" s="218"/>
      <c r="F9" s="218"/>
      <c r="G9" s="218"/>
    </row>
    <row r="10" spans="1:16" x14ac:dyDescent="0.25">
      <c r="E10" s="218"/>
      <c r="F10" s="218"/>
      <c r="G10" s="218"/>
    </row>
    <row r="11" spans="1:16" x14ac:dyDescent="0.25">
      <c r="A11" s="218" t="s">
        <v>151</v>
      </c>
      <c r="B11" s="128" t="s">
        <v>43</v>
      </c>
      <c r="C11" s="358" t="s">
        <v>152</v>
      </c>
      <c r="D11" s="218"/>
      <c r="E11" s="218"/>
      <c r="F11" s="218"/>
      <c r="G11" s="218"/>
    </row>
    <row r="12" spans="1:16" x14ac:dyDescent="0.25">
      <c r="C12" s="358" t="s">
        <v>153</v>
      </c>
      <c r="E12" s="218"/>
      <c r="F12" s="218"/>
      <c r="G12" s="218"/>
    </row>
    <row r="13" spans="1:16" ht="15.75" thickBot="1" x14ac:dyDescent="0.3">
      <c r="C13" s="128" t="s">
        <v>20</v>
      </c>
      <c r="E13" s="218"/>
      <c r="F13" s="218"/>
      <c r="G13" s="218"/>
    </row>
    <row r="14" spans="1:16" ht="15.75" thickBot="1" x14ac:dyDescent="0.3">
      <c r="C14" s="342" t="s">
        <v>73</v>
      </c>
      <c r="D14" s="235" t="s">
        <v>71</v>
      </c>
      <c r="E14" s="360" t="s">
        <v>72</v>
      </c>
      <c r="F14" s="218"/>
      <c r="G14" s="218"/>
    </row>
    <row r="15" spans="1:16" x14ac:dyDescent="0.25">
      <c r="C15" s="224" t="s">
        <v>0</v>
      </c>
      <c r="D15" s="240">
        <v>1000000</v>
      </c>
      <c r="E15" s="289"/>
      <c r="F15" s="218"/>
      <c r="G15" s="218"/>
    </row>
    <row r="16" spans="1:16" x14ac:dyDescent="0.25">
      <c r="C16" s="224" t="s">
        <v>154</v>
      </c>
      <c r="D16" s="240">
        <v>20000</v>
      </c>
      <c r="E16" s="289"/>
      <c r="F16" s="218"/>
      <c r="G16" s="218"/>
    </row>
    <row r="17" spans="3:9" x14ac:dyDescent="0.25">
      <c r="C17" s="224" t="s">
        <v>155</v>
      </c>
      <c r="D17" s="240">
        <v>400000</v>
      </c>
      <c r="E17" s="289"/>
      <c r="F17" s="218"/>
      <c r="G17" s="218"/>
    </row>
    <row r="18" spans="3:9" ht="15.75" thickBot="1" x14ac:dyDescent="0.3">
      <c r="C18" s="224" t="s">
        <v>75</v>
      </c>
      <c r="D18" s="240"/>
      <c r="E18" s="289">
        <v>3000000</v>
      </c>
      <c r="F18" s="218"/>
      <c r="G18" s="218"/>
    </row>
    <row r="19" spans="3:9" ht="15.75" thickBot="1" x14ac:dyDescent="0.3">
      <c r="C19" s="342" t="s">
        <v>76</v>
      </c>
      <c r="D19" s="242">
        <f>SUM(D15:D18)</f>
        <v>1420000</v>
      </c>
      <c r="E19" s="242">
        <f>SUM(E15:E18)</f>
        <v>3000000</v>
      </c>
      <c r="F19" s="218"/>
      <c r="G19" s="218"/>
    </row>
    <row r="20" spans="3:9" x14ac:dyDescent="0.25">
      <c r="D20" s="130"/>
      <c r="E20" s="130">
        <f>+E19-D19</f>
        <v>1580000</v>
      </c>
      <c r="F20" s="218" t="s">
        <v>156</v>
      </c>
      <c r="G20" s="218"/>
    </row>
    <row r="21" spans="3:9" ht="15.75" thickBot="1" x14ac:dyDescent="0.3">
      <c r="D21" s="130"/>
      <c r="E21" s="130">
        <f>E20*F21</f>
        <v>474000</v>
      </c>
      <c r="F21" s="361">
        <v>0.3</v>
      </c>
      <c r="G21" s="218" t="s">
        <v>43</v>
      </c>
    </row>
    <row r="22" spans="3:9" ht="15.75" thickBot="1" x14ac:dyDescent="0.3">
      <c r="D22" s="130"/>
      <c r="E22" s="362">
        <f>+E21</f>
        <v>474000</v>
      </c>
      <c r="F22" s="363" t="s">
        <v>157</v>
      </c>
      <c r="G22" s="363"/>
      <c r="H22" s="363"/>
      <c r="I22" s="276"/>
    </row>
    <row r="23" spans="3:9" x14ac:dyDescent="0.25">
      <c r="D23" s="130"/>
      <c r="E23" s="130"/>
      <c r="F23" s="218"/>
      <c r="G23" s="218"/>
    </row>
    <row r="24" spans="3:9" x14ac:dyDescent="0.25">
      <c r="D24" s="130"/>
      <c r="E24" s="130"/>
      <c r="F24" s="218"/>
      <c r="G24" s="218"/>
    </row>
    <row r="25" spans="3:9" ht="15.75" thickBot="1" x14ac:dyDescent="0.3">
      <c r="C25" s="128" t="s">
        <v>20</v>
      </c>
      <c r="D25" s="128">
        <v>2</v>
      </c>
      <c r="E25" s="218"/>
      <c r="F25" s="218"/>
      <c r="G25" s="218"/>
    </row>
    <row r="26" spans="3:9" ht="15.75" thickBot="1" x14ac:dyDescent="0.3">
      <c r="C26" s="342" t="s">
        <v>73</v>
      </c>
      <c r="D26" s="235" t="s">
        <v>71</v>
      </c>
      <c r="E26" s="360" t="s">
        <v>72</v>
      </c>
      <c r="F26" s="218"/>
      <c r="G26" s="218"/>
    </row>
    <row r="27" spans="3:9" x14ac:dyDescent="0.25">
      <c r="C27" s="224" t="s">
        <v>0</v>
      </c>
      <c r="D27" s="240">
        <v>700000</v>
      </c>
      <c r="E27" s="289"/>
      <c r="F27" s="218"/>
      <c r="G27" s="218"/>
    </row>
    <row r="28" spans="3:9" x14ac:dyDescent="0.25">
      <c r="C28" s="224" t="s">
        <v>154</v>
      </c>
      <c r="D28" s="240">
        <v>40000</v>
      </c>
      <c r="E28" s="289"/>
      <c r="F28" s="218"/>
      <c r="G28" s="218"/>
    </row>
    <row r="29" spans="3:9" x14ac:dyDescent="0.25">
      <c r="C29" s="224" t="s">
        <v>155</v>
      </c>
      <c r="D29" s="240">
        <v>200000</v>
      </c>
      <c r="E29" s="289"/>
      <c r="F29" s="218"/>
      <c r="G29" s="218"/>
    </row>
    <row r="30" spans="3:9" ht="15.75" thickBot="1" x14ac:dyDescent="0.3">
      <c r="C30" s="224" t="s">
        <v>75</v>
      </c>
      <c r="D30" s="240"/>
      <c r="E30" s="289">
        <v>650000</v>
      </c>
      <c r="F30" s="218"/>
      <c r="G30" s="218"/>
    </row>
    <row r="31" spans="3:9" ht="15.75" thickBot="1" x14ac:dyDescent="0.3">
      <c r="C31" s="342" t="s">
        <v>76</v>
      </c>
      <c r="D31" s="242">
        <f>SUM(D27:D30)</f>
        <v>940000</v>
      </c>
      <c r="E31" s="242">
        <f>SUM(E27:E30)</f>
        <v>650000</v>
      </c>
      <c r="F31" s="218"/>
      <c r="G31" s="218"/>
    </row>
    <row r="32" spans="3:9" x14ac:dyDescent="0.25">
      <c r="D32" s="130"/>
      <c r="E32" s="130">
        <f>+E31-D31</f>
        <v>-290000</v>
      </c>
      <c r="F32" s="218" t="s">
        <v>71</v>
      </c>
      <c r="G32" s="218"/>
    </row>
    <row r="33" spans="2:15" ht="15.75" thickBot="1" x14ac:dyDescent="0.3">
      <c r="D33" s="130"/>
      <c r="E33" s="130"/>
      <c r="F33" s="361">
        <v>0.3</v>
      </c>
      <c r="G33" s="218" t="s">
        <v>43</v>
      </c>
    </row>
    <row r="34" spans="2:15" ht="15.75" thickBot="1" x14ac:dyDescent="0.3">
      <c r="D34" s="130"/>
      <c r="E34" s="362">
        <f>+E33</f>
        <v>0</v>
      </c>
      <c r="F34" s="363" t="s">
        <v>158</v>
      </c>
      <c r="G34" s="363"/>
      <c r="H34" s="363"/>
      <c r="I34" s="276"/>
    </row>
    <row r="35" spans="2:15" x14ac:dyDescent="0.25">
      <c r="D35" s="130"/>
      <c r="E35" s="130"/>
      <c r="F35" s="218"/>
      <c r="G35" s="218"/>
    </row>
    <row r="36" spans="2:15" x14ac:dyDescent="0.25">
      <c r="D36" s="130"/>
      <c r="E36" s="130"/>
      <c r="F36" s="218"/>
      <c r="G36" s="218"/>
    </row>
    <row r="37" spans="2:15" ht="23.25" x14ac:dyDescent="0.35">
      <c r="C37" s="364" t="s">
        <v>160</v>
      </c>
      <c r="D37" s="130"/>
      <c r="E37" s="130"/>
      <c r="F37" s="218"/>
      <c r="G37" s="218"/>
    </row>
    <row r="38" spans="2:15" x14ac:dyDescent="0.25">
      <c r="B38" s="128" t="s">
        <v>43</v>
      </c>
      <c r="C38" s="358" t="s">
        <v>161</v>
      </c>
      <c r="D38" s="130"/>
      <c r="E38" s="130"/>
      <c r="F38" s="218"/>
      <c r="G38" s="218"/>
    </row>
    <row r="39" spans="2:15" x14ac:dyDescent="0.25">
      <c r="D39" s="130"/>
      <c r="E39" s="130"/>
      <c r="F39" s="218"/>
      <c r="G39" s="218"/>
    </row>
    <row r="40" spans="2:15" ht="15.75" thickBot="1" x14ac:dyDescent="0.3">
      <c r="B40" s="128" t="s">
        <v>121</v>
      </c>
      <c r="C40" s="218"/>
      <c r="D40" s="229"/>
      <c r="E40" s="129"/>
      <c r="F40" s="129"/>
      <c r="G40" s="129"/>
    </row>
    <row r="41" spans="2:15" ht="15.75" thickBot="1" x14ac:dyDescent="0.3">
      <c r="B41" s="230" t="s">
        <v>24</v>
      </c>
      <c r="C41" s="221"/>
      <c r="D41" s="221"/>
      <c r="E41" s="231"/>
      <c r="F41" s="231"/>
      <c r="G41" s="232" t="s">
        <v>43</v>
      </c>
      <c r="H41" s="233"/>
      <c r="L41" s="92" t="s">
        <v>0</v>
      </c>
      <c r="M41" s="91">
        <f>+E44</f>
        <v>377000</v>
      </c>
    </row>
    <row r="42" spans="2:15" ht="15.75" thickBot="1" x14ac:dyDescent="0.3">
      <c r="B42" s="234"/>
      <c r="C42" s="235" t="s">
        <v>112</v>
      </c>
      <c r="D42" s="236"/>
      <c r="E42" s="237" t="s">
        <v>11</v>
      </c>
      <c r="F42" s="238">
        <v>320500</v>
      </c>
      <c r="H42" s="239" t="s">
        <v>21</v>
      </c>
      <c r="L42" s="89" t="s">
        <v>137</v>
      </c>
      <c r="M42" s="91">
        <f>+E45</f>
        <v>29321.929</v>
      </c>
      <c r="O42" s="218" t="s">
        <v>139</v>
      </c>
    </row>
    <row r="43" spans="2:15" ht="15.75" thickBot="1" x14ac:dyDescent="0.3">
      <c r="B43" s="224" t="s">
        <v>138</v>
      </c>
      <c r="C43" s="268">
        <f>+C44+C45</f>
        <v>452666.34</v>
      </c>
      <c r="D43" s="240">
        <f>+D44+D45</f>
        <v>419255.25300000003</v>
      </c>
      <c r="E43" s="240">
        <f>+E44+E45</f>
        <v>406321.929</v>
      </c>
      <c r="F43" s="240">
        <f>+F44+F45</f>
        <v>916110.45</v>
      </c>
      <c r="G43" s="242">
        <f>+G44+G45</f>
        <v>1347221.25</v>
      </c>
      <c r="H43" s="345" t="s">
        <v>145</v>
      </c>
      <c r="L43" s="128" t="s">
        <v>111</v>
      </c>
      <c r="M43" s="269">
        <f>SUM(M41:M42)</f>
        <v>406321.929</v>
      </c>
      <c r="N43" s="90">
        <v>0.25</v>
      </c>
      <c r="O43" s="271">
        <f>M43*N43</f>
        <v>101580.48225</v>
      </c>
    </row>
    <row r="44" spans="2:15" ht="15.75" thickBot="1" x14ac:dyDescent="0.3">
      <c r="B44" s="267" t="s">
        <v>0</v>
      </c>
      <c r="C44" s="245">
        <v>420000</v>
      </c>
      <c r="D44" s="245">
        <v>389000</v>
      </c>
      <c r="E44" s="246">
        <v>377000</v>
      </c>
      <c r="F44" s="246">
        <v>850000</v>
      </c>
      <c r="G44" s="242">
        <v>1250000</v>
      </c>
      <c r="H44" s="346">
        <f>+N52</f>
        <v>126864.58333333333</v>
      </c>
      <c r="I44" s="248"/>
    </row>
    <row r="45" spans="2:15" ht="19.5" thickBot="1" x14ac:dyDescent="0.35">
      <c r="B45" s="98" t="s">
        <v>149</v>
      </c>
      <c r="C45" s="341">
        <f>C44*0.0077777*10</f>
        <v>32666.34</v>
      </c>
      <c r="D45" s="341">
        <f t="shared" ref="D45:G45" si="0">D44*0.0077777*10</f>
        <v>30255.253000000004</v>
      </c>
      <c r="E45" s="341">
        <f t="shared" si="0"/>
        <v>29321.929</v>
      </c>
      <c r="F45" s="341">
        <f t="shared" si="0"/>
        <v>66110.45</v>
      </c>
      <c r="G45" s="341">
        <f t="shared" si="0"/>
        <v>97221.25</v>
      </c>
      <c r="H45" s="243"/>
      <c r="J45" s="218" t="s">
        <v>142</v>
      </c>
    </row>
    <row r="46" spans="2:15" ht="15.75" thickBot="1" x14ac:dyDescent="0.3">
      <c r="B46" s="249" t="s">
        <v>10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243"/>
    </row>
    <row r="47" spans="2:15" ht="15.75" thickBot="1" x14ac:dyDescent="0.3">
      <c r="B47" s="249" t="s">
        <v>7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243"/>
      <c r="J47" s="218" t="s">
        <v>39</v>
      </c>
      <c r="K47" s="218" t="s">
        <v>144</v>
      </c>
    </row>
    <row r="48" spans="2:15" ht="19.5" thickBot="1" x14ac:dyDescent="0.35">
      <c r="B48" s="340" t="s">
        <v>129</v>
      </c>
      <c r="C48" s="347">
        <f>C43*25%</f>
        <v>113166.58500000001</v>
      </c>
      <c r="D48" s="280">
        <f>D43*25%</f>
        <v>104813.81325000001</v>
      </c>
      <c r="E48" s="280">
        <f>E43*25%</f>
        <v>101580.48225</v>
      </c>
      <c r="F48" s="348">
        <v>126865</v>
      </c>
      <c r="G48" s="280">
        <v>126865</v>
      </c>
      <c r="H48" s="243" t="s">
        <v>8</v>
      </c>
      <c r="I48" s="130"/>
    </row>
    <row r="49" spans="2:14" ht="15.75" thickBot="1" x14ac:dyDescent="0.3">
      <c r="B49" s="349" t="s">
        <v>25</v>
      </c>
      <c r="C49" s="350">
        <f>+C44+C45+C46+C47+C48</f>
        <v>565832.92500000005</v>
      </c>
      <c r="D49" s="350">
        <f t="shared" ref="D49:G49" si="1">+D44+D45+D46+D47+D48</f>
        <v>524069.06625000003</v>
      </c>
      <c r="E49" s="350">
        <f t="shared" si="1"/>
        <v>507902.41125</v>
      </c>
      <c r="F49" s="350">
        <f t="shared" si="1"/>
        <v>1042975.45</v>
      </c>
      <c r="G49" s="350">
        <f t="shared" si="1"/>
        <v>1474086.25</v>
      </c>
      <c r="H49" s="243" t="s">
        <v>8</v>
      </c>
      <c r="J49" s="218" t="s">
        <v>145</v>
      </c>
      <c r="K49" s="273" t="s">
        <v>146</v>
      </c>
      <c r="L49" s="274"/>
    </row>
    <row r="50" spans="2:14" ht="15.75" thickBot="1" x14ac:dyDescent="0.3">
      <c r="B50" s="354" t="s">
        <v>1</v>
      </c>
      <c r="C50" s="355">
        <v>10000</v>
      </c>
      <c r="D50" s="355">
        <v>10000</v>
      </c>
      <c r="E50" s="355">
        <v>10000</v>
      </c>
      <c r="F50" s="355">
        <v>10000</v>
      </c>
      <c r="G50" s="355">
        <v>10000</v>
      </c>
      <c r="H50" s="243"/>
      <c r="K50" s="275">
        <v>12</v>
      </c>
      <c r="L50" s="276"/>
    </row>
    <row r="51" spans="2:14" ht="15.75" thickBot="1" x14ac:dyDescent="0.3">
      <c r="B51" s="8" t="s">
        <v>12</v>
      </c>
      <c r="C51" s="136">
        <v>10000</v>
      </c>
      <c r="D51" s="136">
        <v>10000</v>
      </c>
      <c r="E51" s="136">
        <v>10000</v>
      </c>
      <c r="F51" s="136">
        <v>10000</v>
      </c>
      <c r="G51" s="136">
        <v>10000</v>
      </c>
      <c r="H51" s="243"/>
      <c r="N51" s="128" t="s">
        <v>145</v>
      </c>
    </row>
    <row r="52" spans="2:14" ht="15.75" thickBot="1" x14ac:dyDescent="0.3">
      <c r="B52" s="351" t="s">
        <v>26</v>
      </c>
      <c r="C52" s="350">
        <f>SUM(C50:C51)</f>
        <v>20000</v>
      </c>
      <c r="D52" s="350">
        <f>SUM(D50:D51)</f>
        <v>20000</v>
      </c>
      <c r="E52" s="350">
        <f>SUM(E50:E51)</f>
        <v>20000</v>
      </c>
      <c r="F52" s="350">
        <f>SUM(F50:F51)</f>
        <v>20000</v>
      </c>
      <c r="G52" s="350">
        <f>SUM(G50:G51)</f>
        <v>20000</v>
      </c>
      <c r="H52" s="243" t="s">
        <v>8</v>
      </c>
      <c r="J52" s="342">
        <v>320500</v>
      </c>
      <c r="K52" s="277" t="s">
        <v>147</v>
      </c>
      <c r="L52" s="278">
        <v>4.75</v>
      </c>
      <c r="M52" s="218">
        <f>L52*J52</f>
        <v>1522375</v>
      </c>
      <c r="N52" s="130">
        <f>M52/M53</f>
        <v>126864.58333333333</v>
      </c>
    </row>
    <row r="53" spans="2:14" ht="15.75" thickBot="1" x14ac:dyDescent="0.3">
      <c r="B53" s="352" t="s">
        <v>3</v>
      </c>
      <c r="C53" s="353">
        <f>+C52+C49</f>
        <v>585832.92500000005</v>
      </c>
      <c r="D53" s="353">
        <f>+D52+D49</f>
        <v>544069.06625000003</v>
      </c>
      <c r="E53" s="353">
        <f>+E52+E49</f>
        <v>527902.41125</v>
      </c>
      <c r="F53" s="353">
        <f>+F52+F49</f>
        <v>1062975.45</v>
      </c>
      <c r="G53" s="353">
        <f>+G52+G49</f>
        <v>1494086.25</v>
      </c>
      <c r="H53" s="243" t="s">
        <v>8</v>
      </c>
      <c r="J53" s="343"/>
      <c r="K53" s="236">
        <v>12</v>
      </c>
      <c r="L53" s="344"/>
      <c r="M53" s="218">
        <v>12</v>
      </c>
    </row>
    <row r="54" spans="2:14" ht="15.75" thickBot="1" x14ac:dyDescent="0.3">
      <c r="B54" s="286" t="s">
        <v>55</v>
      </c>
      <c r="C54" s="41">
        <f>C49*11.27%</f>
        <v>63769.3706475</v>
      </c>
      <c r="D54" s="41">
        <f>D49*11.27%</f>
        <v>59062.583766374999</v>
      </c>
      <c r="E54" s="41">
        <f>E49*11.27%</f>
        <v>57240.601747875</v>
      </c>
      <c r="F54" s="41">
        <f>F49*11.27%</f>
        <v>117543.33321499999</v>
      </c>
      <c r="G54" s="41">
        <f>G49*11.27%</f>
        <v>166129.52037499999</v>
      </c>
      <c r="H54" s="243" t="s">
        <v>8</v>
      </c>
    </row>
    <row r="55" spans="2:14" ht="15.75" thickBot="1" x14ac:dyDescent="0.3">
      <c r="B55" s="287" t="s">
        <v>92</v>
      </c>
      <c r="C55" s="264">
        <f>C49*7%</f>
        <v>39608.30475000001</v>
      </c>
      <c r="D55" s="264">
        <f>D49*7%</f>
        <v>36684.834637500004</v>
      </c>
      <c r="E55" s="264">
        <f>E49*7%</f>
        <v>35553.168787500006</v>
      </c>
      <c r="F55" s="264">
        <f>F49*7%</f>
        <v>73008.281499999997</v>
      </c>
      <c r="G55" s="264">
        <f>G49*7%</f>
        <v>103186.03750000001</v>
      </c>
      <c r="H55" s="243" t="s">
        <v>8</v>
      </c>
    </row>
    <row r="56" spans="2:14" ht="15.75" thickBot="1" x14ac:dyDescent="0.3">
      <c r="B56" s="260" t="s">
        <v>5</v>
      </c>
      <c r="C56" s="265">
        <f>C49*0.6%</f>
        <v>3394.9975500000005</v>
      </c>
      <c r="D56" s="265">
        <f>D49*0.6%</f>
        <v>3144.4143975000002</v>
      </c>
      <c r="E56" s="265">
        <f>E49*0.6%</f>
        <v>3047.4144675000002</v>
      </c>
      <c r="F56" s="265">
        <f>F49*0.6%</f>
        <v>6257.8526999999995</v>
      </c>
      <c r="G56" s="265">
        <f>G49*0.6%</f>
        <v>8844.5174999999999</v>
      </c>
      <c r="H56" s="243" t="s">
        <v>8</v>
      </c>
    </row>
    <row r="57" spans="2:14" ht="15.75" thickBot="1" x14ac:dyDescent="0.3">
      <c r="B57" s="356" t="s">
        <v>58</v>
      </c>
      <c r="C57" s="357">
        <v>0</v>
      </c>
      <c r="D57" s="357">
        <v>0</v>
      </c>
      <c r="E57" s="357">
        <v>0</v>
      </c>
      <c r="F57" s="357">
        <v>0</v>
      </c>
      <c r="G57" s="357">
        <v>0</v>
      </c>
      <c r="H57" s="243"/>
    </row>
    <row r="58" spans="2:14" ht="15.75" thickBot="1" x14ac:dyDescent="0.3">
      <c r="B58" s="334" t="s">
        <v>59</v>
      </c>
      <c r="C58" s="264">
        <f>+C54+C55+C56+C57</f>
        <v>106772.67294750002</v>
      </c>
      <c r="D58" s="264">
        <f t="shared" ref="D58:G58" si="2">+D54+D55+D56+D57</f>
        <v>98891.832801375</v>
      </c>
      <c r="E58" s="264">
        <f t="shared" si="2"/>
        <v>95841.185002875005</v>
      </c>
      <c r="F58" s="264">
        <f t="shared" si="2"/>
        <v>196809.46741499996</v>
      </c>
      <c r="G58" s="264">
        <f t="shared" si="2"/>
        <v>278160.07537500001</v>
      </c>
      <c r="H58" s="243"/>
    </row>
    <row r="59" spans="2:14" ht="15.75" thickBot="1" x14ac:dyDescent="0.3">
      <c r="B59" s="9" t="s">
        <v>28</v>
      </c>
      <c r="C59" s="135">
        <f>+C53-C58</f>
        <v>479060.25205250003</v>
      </c>
      <c r="D59" s="135">
        <f t="shared" ref="D59:G59" si="3">+D53-D58</f>
        <v>445177.23344862502</v>
      </c>
      <c r="E59" s="135">
        <f t="shared" si="3"/>
        <v>432061.22624712501</v>
      </c>
      <c r="F59" s="135">
        <f t="shared" si="3"/>
        <v>866165.98258499999</v>
      </c>
      <c r="G59" s="135">
        <f t="shared" si="3"/>
        <v>1215926.174625</v>
      </c>
      <c r="H59" s="252" t="s">
        <v>8</v>
      </c>
    </row>
    <row r="60" spans="2:14" ht="15.75" thickBot="1" x14ac:dyDescent="0.3">
      <c r="B60" s="18"/>
      <c r="C60" s="56"/>
      <c r="D60" s="56"/>
      <c r="E60" s="19"/>
      <c r="F60" s="19"/>
      <c r="G60" s="19"/>
      <c r="H60" s="253" t="s">
        <v>103</v>
      </c>
    </row>
    <row r="61" spans="2:14" x14ac:dyDescent="0.25">
      <c r="E61" s="218"/>
      <c r="F61" s="218"/>
      <c r="G61" s="218"/>
    </row>
    <row r="62" spans="2:14" x14ac:dyDescent="0.25">
      <c r="E62" s="218"/>
      <c r="F62" s="218"/>
      <c r="G62" s="218"/>
    </row>
    <row r="63" spans="2:14" x14ac:dyDescent="0.25">
      <c r="E63" s="218"/>
      <c r="F63" s="218"/>
      <c r="G63" s="218"/>
    </row>
    <row r="64" spans="2:14" x14ac:dyDescent="0.25">
      <c r="E64" s="218"/>
      <c r="F64" s="218"/>
      <c r="G64" s="218"/>
    </row>
    <row r="65" spans="5:7" x14ac:dyDescent="0.25">
      <c r="E65" s="218"/>
      <c r="F65" s="218"/>
      <c r="G65" s="2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3"/>
  <sheetViews>
    <sheetView topLeftCell="A13" zoomScale="112" zoomScaleNormal="112" workbookViewId="0">
      <selection activeCell="B30" sqref="B30"/>
    </sheetView>
  </sheetViews>
  <sheetFormatPr baseColWidth="10" defaultColWidth="11.42578125" defaultRowHeight="15" x14ac:dyDescent="0.25"/>
  <cols>
    <col min="1" max="1" width="11.42578125" style="218"/>
    <col min="2" max="2" width="24.28515625" style="218" customWidth="1"/>
    <col min="3" max="3" width="12.5703125" style="128" customWidth="1"/>
    <col min="4" max="7" width="11.42578125" style="128"/>
    <col min="8" max="11" width="11.42578125" style="218"/>
    <col min="12" max="12" width="20.42578125" style="218" customWidth="1"/>
    <col min="13" max="16384" width="11.42578125" style="218"/>
  </cols>
  <sheetData>
    <row r="1" spans="2:16" ht="15.75" thickBot="1" x14ac:dyDescent="0.3">
      <c r="C1" s="128" t="s">
        <v>100</v>
      </c>
      <c r="D1" s="295">
        <v>44098</v>
      </c>
    </row>
    <row r="2" spans="2:16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>
        <v>44071</v>
      </c>
      <c r="I2" s="223"/>
      <c r="J2" s="254"/>
    </row>
    <row r="3" spans="2:16" x14ac:dyDescent="0.25">
      <c r="B3" s="224" t="s">
        <v>63</v>
      </c>
      <c r="C3" s="225" t="s">
        <v>97</v>
      </c>
      <c r="E3" s="218"/>
      <c r="F3" s="218"/>
      <c r="G3" s="218"/>
      <c r="J3" s="243"/>
      <c r="L3" s="218" t="s">
        <v>133</v>
      </c>
    </row>
    <row r="4" spans="2:16" x14ac:dyDescent="0.25">
      <c r="B4" s="224" t="s">
        <v>64</v>
      </c>
      <c r="C4" s="226" t="s">
        <v>98</v>
      </c>
      <c r="D4" s="227"/>
      <c r="E4" s="218"/>
      <c r="F4" s="218"/>
      <c r="G4" s="218"/>
      <c r="J4" s="243"/>
      <c r="L4" s="218" t="s">
        <v>134</v>
      </c>
      <c r="N4" s="97" t="s">
        <v>135</v>
      </c>
      <c r="O4" s="218" t="s">
        <v>136</v>
      </c>
    </row>
    <row r="5" spans="2:16" ht="18.75" x14ac:dyDescent="0.3">
      <c r="B5" s="255" t="s">
        <v>96</v>
      </c>
      <c r="C5" s="256">
        <v>7</v>
      </c>
      <c r="D5" s="257" t="s">
        <v>127</v>
      </c>
      <c r="E5" s="97"/>
      <c r="F5" s="218"/>
      <c r="G5" s="218"/>
      <c r="J5" s="243"/>
      <c r="L5" s="248">
        <v>400000</v>
      </c>
      <c r="M5" s="218">
        <v>7.7777000000000002E-3</v>
      </c>
      <c r="N5" s="262">
        <f>L5*M5</f>
        <v>3111.08</v>
      </c>
      <c r="O5" s="74">
        <v>7</v>
      </c>
      <c r="P5" s="92">
        <f>N5*O5</f>
        <v>21777.559999999998</v>
      </c>
    </row>
    <row r="6" spans="2:16" ht="15.75" thickBot="1" x14ac:dyDescent="0.3">
      <c r="B6" s="149" t="s">
        <v>60</v>
      </c>
      <c r="C6" s="109" t="s">
        <v>128</v>
      </c>
      <c r="D6" s="109"/>
      <c r="E6" s="108"/>
      <c r="F6" s="228"/>
      <c r="G6" s="272" t="s">
        <v>140</v>
      </c>
      <c r="H6" s="272"/>
      <c r="I6" s="228"/>
      <c r="J6" s="239"/>
    </row>
    <row r="7" spans="2:16" x14ac:dyDescent="0.25">
      <c r="E7" s="218"/>
      <c r="F7" s="218"/>
      <c r="G7" s="218"/>
    </row>
    <row r="8" spans="2:16" ht="15.75" thickBot="1" x14ac:dyDescent="0.3">
      <c r="B8" s="128" t="s">
        <v>121</v>
      </c>
      <c r="C8" s="218"/>
      <c r="D8" s="229"/>
      <c r="E8" s="129"/>
      <c r="F8" s="129"/>
      <c r="G8" s="129"/>
    </row>
    <row r="9" spans="2:16" ht="15.75" thickBot="1" x14ac:dyDescent="0.3">
      <c r="B9" s="230" t="s">
        <v>24</v>
      </c>
      <c r="C9" s="221"/>
      <c r="D9" s="221"/>
      <c r="E9" s="231"/>
      <c r="F9" s="231"/>
      <c r="G9" s="232" t="s">
        <v>43</v>
      </c>
      <c r="H9" s="233"/>
      <c r="L9" s="92" t="s">
        <v>0</v>
      </c>
      <c r="M9" s="91">
        <f>+E12</f>
        <v>377000</v>
      </c>
    </row>
    <row r="10" spans="2:16" ht="15.75" thickBot="1" x14ac:dyDescent="0.3">
      <c r="B10" s="234"/>
      <c r="C10" s="235" t="s">
        <v>112</v>
      </c>
      <c r="D10" s="236"/>
      <c r="E10" s="237" t="s">
        <v>11</v>
      </c>
      <c r="F10" s="238">
        <v>320500</v>
      </c>
      <c r="H10" s="239" t="s">
        <v>21</v>
      </c>
      <c r="L10" s="89" t="s">
        <v>137</v>
      </c>
      <c r="M10" s="91">
        <f>+E13</f>
        <v>29321.929</v>
      </c>
      <c r="O10" s="218" t="s">
        <v>139</v>
      </c>
    </row>
    <row r="11" spans="2:16" ht="15.75" thickBot="1" x14ac:dyDescent="0.3">
      <c r="B11" s="224" t="s">
        <v>138</v>
      </c>
      <c r="C11" s="268">
        <f>+C12+C13</f>
        <v>452666.34</v>
      </c>
      <c r="D11" s="240">
        <f>+D12+D13</f>
        <v>419255.25300000003</v>
      </c>
      <c r="E11" s="240">
        <f>+E12+E13</f>
        <v>406321.929</v>
      </c>
      <c r="F11" s="240">
        <f>+F12+F13</f>
        <v>916110.45</v>
      </c>
      <c r="G11" s="242">
        <f>+G12+G13</f>
        <v>1347221.25</v>
      </c>
      <c r="H11" s="345" t="s">
        <v>145</v>
      </c>
      <c r="L11" s="128" t="s">
        <v>111</v>
      </c>
      <c r="M11" s="269">
        <f>SUM(M9:M10)</f>
        <v>406321.929</v>
      </c>
      <c r="N11" s="90">
        <v>0.25</v>
      </c>
      <c r="O11" s="271">
        <f>M11*N11</f>
        <v>101580.48225</v>
      </c>
    </row>
    <row r="12" spans="2:16" ht="15.75" thickBot="1" x14ac:dyDescent="0.3">
      <c r="B12" s="267" t="s">
        <v>0</v>
      </c>
      <c r="C12" s="245">
        <v>420000</v>
      </c>
      <c r="D12" s="245">
        <v>389000</v>
      </c>
      <c r="E12" s="246">
        <v>377000</v>
      </c>
      <c r="F12" s="246">
        <v>850000</v>
      </c>
      <c r="G12" s="242">
        <v>1250000</v>
      </c>
      <c r="H12" s="346">
        <f>+N20</f>
        <v>126864.58333333333</v>
      </c>
      <c r="I12" s="248"/>
    </row>
    <row r="13" spans="2:16" ht="19.5" thickBot="1" x14ac:dyDescent="0.35">
      <c r="B13" s="98" t="s">
        <v>149</v>
      </c>
      <c r="C13" s="341">
        <f>C12*0.0077777*10</f>
        <v>32666.34</v>
      </c>
      <c r="D13" s="341">
        <f t="shared" ref="D13:G13" si="0">D12*0.0077777*10</f>
        <v>30255.253000000004</v>
      </c>
      <c r="E13" s="341">
        <f t="shared" si="0"/>
        <v>29321.929</v>
      </c>
      <c r="F13" s="341">
        <f t="shared" si="0"/>
        <v>66110.45</v>
      </c>
      <c r="G13" s="341">
        <f t="shared" si="0"/>
        <v>97221.25</v>
      </c>
      <c r="H13" s="243"/>
      <c r="J13" s="218" t="s">
        <v>142</v>
      </c>
    </row>
    <row r="14" spans="2:16" ht="15.75" thickBot="1" x14ac:dyDescent="0.3">
      <c r="B14" s="249" t="s">
        <v>10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243"/>
    </row>
    <row r="15" spans="2:16" ht="15.75" thickBot="1" x14ac:dyDescent="0.3">
      <c r="B15" s="249" t="s">
        <v>7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243"/>
      <c r="J15" s="218" t="s">
        <v>39</v>
      </c>
      <c r="K15" s="218" t="s">
        <v>144</v>
      </c>
    </row>
    <row r="16" spans="2:16" ht="19.5" thickBot="1" x14ac:dyDescent="0.35">
      <c r="B16" s="340" t="s">
        <v>129</v>
      </c>
      <c r="C16" s="347">
        <f>C11*25%</f>
        <v>113166.58500000001</v>
      </c>
      <c r="D16" s="280">
        <f>D11*25%</f>
        <v>104813.81325000001</v>
      </c>
      <c r="E16" s="280">
        <f>E11*25%</f>
        <v>101580.48225</v>
      </c>
      <c r="F16" s="348">
        <v>126865</v>
      </c>
      <c r="G16" s="280">
        <v>126865</v>
      </c>
      <c r="H16" s="243" t="s">
        <v>8</v>
      </c>
      <c r="I16" s="130"/>
    </row>
    <row r="17" spans="2:14" ht="15.75" thickBot="1" x14ac:dyDescent="0.3">
      <c r="B17" s="349" t="s">
        <v>25</v>
      </c>
      <c r="C17" s="350">
        <f>+C12+C13+C14+C15+C16</f>
        <v>565832.92500000005</v>
      </c>
      <c r="D17" s="350">
        <f t="shared" ref="D17:G17" si="1">+D12+D13+D14+D15+D16</f>
        <v>524069.06625000003</v>
      </c>
      <c r="E17" s="350">
        <f t="shared" si="1"/>
        <v>507902.41125</v>
      </c>
      <c r="F17" s="350">
        <f t="shared" si="1"/>
        <v>1042975.45</v>
      </c>
      <c r="G17" s="350">
        <f t="shared" si="1"/>
        <v>1474086.25</v>
      </c>
      <c r="H17" s="243" t="s">
        <v>8</v>
      </c>
      <c r="J17" s="218" t="s">
        <v>145</v>
      </c>
      <c r="K17" s="273" t="s">
        <v>146</v>
      </c>
      <c r="L17" s="274"/>
    </row>
    <row r="18" spans="2:14" ht="15.75" thickBot="1" x14ac:dyDescent="0.3">
      <c r="B18" s="354" t="s">
        <v>1</v>
      </c>
      <c r="C18" s="355">
        <v>10000</v>
      </c>
      <c r="D18" s="355">
        <v>10000</v>
      </c>
      <c r="E18" s="355">
        <v>10000</v>
      </c>
      <c r="F18" s="355">
        <v>10000</v>
      </c>
      <c r="G18" s="355">
        <v>10000</v>
      </c>
      <c r="H18" s="243"/>
      <c r="K18" s="275">
        <v>12</v>
      </c>
      <c r="L18" s="276"/>
    </row>
    <row r="19" spans="2:14" ht="15.75" thickBot="1" x14ac:dyDescent="0.3">
      <c r="B19" s="8" t="s">
        <v>12</v>
      </c>
      <c r="C19" s="136">
        <v>10000</v>
      </c>
      <c r="D19" s="136">
        <v>10000</v>
      </c>
      <c r="E19" s="136">
        <v>10000</v>
      </c>
      <c r="F19" s="136">
        <v>10000</v>
      </c>
      <c r="G19" s="136">
        <v>10000</v>
      </c>
      <c r="H19" s="243"/>
      <c r="N19" s="128" t="s">
        <v>145</v>
      </c>
    </row>
    <row r="20" spans="2:14" ht="15.75" thickBot="1" x14ac:dyDescent="0.3">
      <c r="B20" s="351" t="s">
        <v>26</v>
      </c>
      <c r="C20" s="350">
        <f>SUM(C18:C19)</f>
        <v>20000</v>
      </c>
      <c r="D20" s="350">
        <f>SUM(D18:D19)</f>
        <v>20000</v>
      </c>
      <c r="E20" s="350">
        <f>SUM(E18:E19)</f>
        <v>20000</v>
      </c>
      <c r="F20" s="350">
        <f>SUM(F18:F19)</f>
        <v>20000</v>
      </c>
      <c r="G20" s="350">
        <f>SUM(G18:G19)</f>
        <v>20000</v>
      </c>
      <c r="H20" s="243" t="s">
        <v>8</v>
      </c>
      <c r="J20" s="342">
        <v>320500</v>
      </c>
      <c r="K20" s="277" t="s">
        <v>147</v>
      </c>
      <c r="L20" s="278">
        <v>4.75</v>
      </c>
      <c r="M20" s="218">
        <f>L20*J20</f>
        <v>1522375</v>
      </c>
      <c r="N20" s="130">
        <f>M20/M21</f>
        <v>126864.58333333333</v>
      </c>
    </row>
    <row r="21" spans="2:14" ht="15.75" thickBot="1" x14ac:dyDescent="0.3">
      <c r="B21" s="352" t="s">
        <v>3</v>
      </c>
      <c r="C21" s="353">
        <f>+C20+C17</f>
        <v>585832.92500000005</v>
      </c>
      <c r="D21" s="353">
        <f>+D20+D17</f>
        <v>544069.06625000003</v>
      </c>
      <c r="E21" s="353">
        <f>+E20+E17</f>
        <v>527902.41125</v>
      </c>
      <c r="F21" s="353">
        <f>+F20+F17</f>
        <v>1062975.45</v>
      </c>
      <c r="G21" s="353">
        <f>+G20+G17</f>
        <v>1494086.25</v>
      </c>
      <c r="H21" s="243" t="s">
        <v>8</v>
      </c>
      <c r="J21" s="343"/>
      <c r="K21" s="236">
        <v>12</v>
      </c>
      <c r="L21" s="344"/>
      <c r="M21" s="218">
        <v>12</v>
      </c>
    </row>
    <row r="22" spans="2:14" ht="15.75" thickBot="1" x14ac:dyDescent="0.3">
      <c r="B22" s="286" t="s">
        <v>55</v>
      </c>
      <c r="C22" s="41">
        <f>C17*11.27%</f>
        <v>63769.3706475</v>
      </c>
      <c r="D22" s="41">
        <f>D17*11.27%</f>
        <v>59062.583766374999</v>
      </c>
      <c r="E22" s="41">
        <f>E17*11.27%</f>
        <v>57240.601747875</v>
      </c>
      <c r="F22" s="41">
        <f>F17*11.27%</f>
        <v>117543.33321499999</v>
      </c>
      <c r="G22" s="41">
        <f>G17*11.27%</f>
        <v>166129.52037499999</v>
      </c>
      <c r="H22" s="243" t="s">
        <v>8</v>
      </c>
    </row>
    <row r="23" spans="2:14" ht="15.75" thickBot="1" x14ac:dyDescent="0.3">
      <c r="B23" s="287" t="s">
        <v>92</v>
      </c>
      <c r="C23" s="264">
        <f>C17*7%</f>
        <v>39608.30475000001</v>
      </c>
      <c r="D23" s="264">
        <f>D17*7%</f>
        <v>36684.834637500004</v>
      </c>
      <c r="E23" s="264">
        <f>E17*7%</f>
        <v>35553.168787500006</v>
      </c>
      <c r="F23" s="264">
        <f>F17*7%</f>
        <v>73008.281499999997</v>
      </c>
      <c r="G23" s="264">
        <f>G17*7%</f>
        <v>103186.03750000001</v>
      </c>
      <c r="H23" s="243" t="s">
        <v>8</v>
      </c>
    </row>
    <row r="24" spans="2:14" ht="15.75" thickBot="1" x14ac:dyDescent="0.3">
      <c r="B24" s="260" t="s">
        <v>5</v>
      </c>
      <c r="C24" s="265">
        <f>C17*0.6%</f>
        <v>3394.9975500000005</v>
      </c>
      <c r="D24" s="265">
        <f>D17*0.6%</f>
        <v>3144.4143975000002</v>
      </c>
      <c r="E24" s="265">
        <f>E17*0.6%</f>
        <v>3047.4144675000002</v>
      </c>
      <c r="F24" s="265">
        <f>F17*0.6%</f>
        <v>6257.8526999999995</v>
      </c>
      <c r="G24" s="265">
        <f>G17*0.6%</f>
        <v>8844.5174999999999</v>
      </c>
      <c r="H24" s="243" t="s">
        <v>8</v>
      </c>
    </row>
    <row r="25" spans="2:14" ht="15.75" thickBot="1" x14ac:dyDescent="0.3">
      <c r="B25" s="356" t="s">
        <v>58</v>
      </c>
      <c r="C25" s="357">
        <v>0</v>
      </c>
      <c r="D25" s="357">
        <v>0</v>
      </c>
      <c r="E25" s="357">
        <v>0</v>
      </c>
      <c r="F25" s="357">
        <v>0</v>
      </c>
      <c r="G25" s="357">
        <v>0</v>
      </c>
      <c r="H25" s="243"/>
    </row>
    <row r="26" spans="2:14" ht="15.75" thickBot="1" x14ac:dyDescent="0.3">
      <c r="B26" s="334" t="s">
        <v>59</v>
      </c>
      <c r="C26" s="264">
        <f>+C22+C23+C24+C25</f>
        <v>106772.67294750002</v>
      </c>
      <c r="D26" s="264">
        <f t="shared" ref="D26:G26" si="2">+D22+D23+D24+D25</f>
        <v>98891.832801375</v>
      </c>
      <c r="E26" s="264">
        <f t="shared" si="2"/>
        <v>95841.185002875005</v>
      </c>
      <c r="F26" s="264">
        <f t="shared" si="2"/>
        <v>196809.46741499996</v>
      </c>
      <c r="G26" s="264">
        <f t="shared" si="2"/>
        <v>278160.07537500001</v>
      </c>
      <c r="H26" s="243"/>
    </row>
    <row r="27" spans="2:14" ht="15.75" thickBot="1" x14ac:dyDescent="0.3">
      <c r="B27" s="9" t="s">
        <v>28</v>
      </c>
      <c r="C27" s="135">
        <f>+C21-C26</f>
        <v>479060.25205250003</v>
      </c>
      <c r="D27" s="135">
        <f t="shared" ref="D27:G27" si="3">+D21-D26</f>
        <v>445177.23344862502</v>
      </c>
      <c r="E27" s="135">
        <f t="shared" si="3"/>
        <v>432061.22624712501</v>
      </c>
      <c r="F27" s="135">
        <f t="shared" si="3"/>
        <v>866165.98258499999</v>
      </c>
      <c r="G27" s="135">
        <f t="shared" si="3"/>
        <v>1215926.174625</v>
      </c>
      <c r="H27" s="252" t="s">
        <v>8</v>
      </c>
    </row>
    <row r="28" spans="2:14" ht="15.75" thickBot="1" x14ac:dyDescent="0.3">
      <c r="B28" s="18"/>
      <c r="C28" s="56"/>
      <c r="D28" s="56"/>
      <c r="E28" s="19"/>
      <c r="F28" s="19"/>
      <c r="G28" s="19"/>
      <c r="H28" s="253" t="s">
        <v>103</v>
      </c>
    </row>
    <row r="29" spans="2:14" x14ac:dyDescent="0.25">
      <c r="E29" s="218"/>
      <c r="F29" s="218"/>
      <c r="G29" s="218"/>
    </row>
    <row r="30" spans="2:14" x14ac:dyDescent="0.25">
      <c r="E30" s="218"/>
      <c r="F30" s="218"/>
      <c r="G30" s="218"/>
    </row>
    <row r="31" spans="2:14" x14ac:dyDescent="0.25">
      <c r="E31" s="218"/>
      <c r="F31" s="218"/>
      <c r="G31" s="218"/>
    </row>
    <row r="32" spans="2:14" x14ac:dyDescent="0.25">
      <c r="E32" s="218"/>
      <c r="F32" s="218"/>
      <c r="G32" s="218"/>
    </row>
    <row r="33" spans="5:7" x14ac:dyDescent="0.25">
      <c r="E33" s="218"/>
      <c r="F33" s="218"/>
      <c r="G33" s="218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zoomScale="112" zoomScaleNormal="112" workbookViewId="0">
      <selection activeCell="E6" sqref="E6"/>
    </sheetView>
  </sheetViews>
  <sheetFormatPr baseColWidth="10" defaultColWidth="11.42578125" defaultRowHeight="15" x14ac:dyDescent="0.25"/>
  <cols>
    <col min="1" max="4" width="11.42578125" style="218"/>
    <col min="5" max="5" width="22.140625" style="97" customWidth="1"/>
    <col min="6" max="6" width="12.5703125" style="296" customWidth="1"/>
    <col min="7" max="10" width="11.42578125" style="296"/>
    <col min="11" max="12" width="11.42578125" style="97"/>
    <col min="13" max="14" width="11.42578125" style="218"/>
    <col min="15" max="15" width="20.42578125" style="218" customWidth="1"/>
    <col min="16" max="16384" width="11.42578125" style="218"/>
  </cols>
  <sheetData>
    <row r="1" spans="1:17" ht="15.75" thickBot="1" x14ac:dyDescent="0.3">
      <c r="E1" s="339">
        <v>44098</v>
      </c>
      <c r="F1" s="296" t="s">
        <v>150</v>
      </c>
    </row>
    <row r="2" spans="1:17" x14ac:dyDescent="0.25">
      <c r="E2" s="297" t="s">
        <v>94</v>
      </c>
      <c r="F2" s="298" t="s">
        <v>95</v>
      </c>
      <c r="G2" s="299"/>
      <c r="H2" s="299"/>
      <c r="I2" s="299"/>
      <c r="J2" s="300" t="s">
        <v>100</v>
      </c>
      <c r="K2" s="301">
        <v>44071</v>
      </c>
      <c r="L2" s="301"/>
      <c r="M2" s="254"/>
    </row>
    <row r="3" spans="1:17" x14ac:dyDescent="0.25">
      <c r="E3" s="302" t="s">
        <v>63</v>
      </c>
      <c r="F3" s="303" t="s">
        <v>97</v>
      </c>
      <c r="H3" s="97"/>
      <c r="I3" s="97"/>
      <c r="J3" s="97"/>
      <c r="M3" s="243"/>
    </row>
    <row r="4" spans="1:17" x14ac:dyDescent="0.25">
      <c r="E4" s="302" t="s">
        <v>64</v>
      </c>
      <c r="F4" s="304" t="s">
        <v>98</v>
      </c>
      <c r="G4" s="257"/>
      <c r="H4" s="97"/>
      <c r="I4" s="97"/>
      <c r="J4" s="97"/>
      <c r="M4" s="243"/>
    </row>
    <row r="5" spans="1:17" ht="18.75" x14ac:dyDescent="0.3">
      <c r="E5" s="255" t="s">
        <v>96</v>
      </c>
      <c r="F5" s="256">
        <v>7</v>
      </c>
      <c r="G5" s="257" t="s">
        <v>127</v>
      </c>
      <c r="H5" s="97"/>
      <c r="I5" s="97"/>
      <c r="J5" s="97"/>
      <c r="M5" s="243"/>
    </row>
    <row r="6" spans="1:17" ht="15.75" thickBot="1" x14ac:dyDescent="0.3">
      <c r="E6" s="305" t="s">
        <v>60</v>
      </c>
      <c r="F6" s="306" t="s">
        <v>128</v>
      </c>
      <c r="G6" s="306"/>
      <c r="H6" s="307"/>
      <c r="I6" s="308"/>
      <c r="J6" s="308" t="s">
        <v>140</v>
      </c>
      <c r="K6" s="308"/>
      <c r="L6" s="308"/>
      <c r="M6" s="239"/>
    </row>
    <row r="7" spans="1:17" x14ac:dyDescent="0.25">
      <c r="H7" s="97"/>
      <c r="I7" s="97"/>
      <c r="J7" s="97"/>
    </row>
    <row r="8" spans="1:17" ht="15.75" thickBot="1" x14ac:dyDescent="0.3">
      <c r="E8" s="296" t="s">
        <v>121</v>
      </c>
      <c r="F8" s="339">
        <v>44084</v>
      </c>
      <c r="G8" s="309"/>
      <c r="H8" s="310"/>
      <c r="I8" s="310"/>
      <c r="J8" s="310"/>
    </row>
    <row r="9" spans="1:17" ht="15.75" thickBot="1" x14ac:dyDescent="0.3">
      <c r="E9" s="311" t="s">
        <v>24</v>
      </c>
      <c r="F9" s="299"/>
      <c r="G9" s="299"/>
      <c r="H9" s="312"/>
      <c r="I9" s="312"/>
      <c r="J9" s="313" t="s">
        <v>43</v>
      </c>
      <c r="K9" s="314"/>
    </row>
    <row r="10" spans="1:17" ht="15.75" thickBot="1" x14ac:dyDescent="0.3">
      <c r="E10" s="315"/>
      <c r="F10" s="316" t="s">
        <v>112</v>
      </c>
      <c r="G10" s="317"/>
      <c r="H10" s="318" t="s">
        <v>11</v>
      </c>
      <c r="I10" s="319">
        <v>320500</v>
      </c>
      <c r="K10" s="320" t="s">
        <v>21</v>
      </c>
      <c r="M10" s="218" t="s">
        <v>133</v>
      </c>
    </row>
    <row r="11" spans="1:17" ht="15.75" thickBot="1" x14ac:dyDescent="0.3">
      <c r="E11" s="302" t="s">
        <v>138</v>
      </c>
      <c r="F11" s="293"/>
      <c r="G11" s="293"/>
      <c r="H11" s="293"/>
      <c r="I11" s="293"/>
      <c r="J11" s="321"/>
      <c r="K11" s="322"/>
      <c r="M11" s="218" t="s">
        <v>134</v>
      </c>
      <c r="O11" s="97" t="s">
        <v>135</v>
      </c>
      <c r="P11" s="218" t="s">
        <v>136</v>
      </c>
    </row>
    <row r="12" spans="1:17" ht="15.75" thickBot="1" x14ac:dyDescent="0.3">
      <c r="E12" s="323" t="s">
        <v>0</v>
      </c>
      <c r="F12" s="324">
        <v>650000</v>
      </c>
      <c r="G12" s="325">
        <v>700000</v>
      </c>
      <c r="H12" s="326">
        <v>345000</v>
      </c>
      <c r="I12" s="326">
        <v>760000</v>
      </c>
      <c r="J12" s="321">
        <v>3450000</v>
      </c>
      <c r="K12" s="327"/>
      <c r="L12" s="328"/>
      <c r="M12" s="248">
        <v>400000</v>
      </c>
      <c r="N12" s="218">
        <v>7.7777000000000002E-3</v>
      </c>
      <c r="O12" s="262">
        <f>M12*N12</f>
        <v>3111.08</v>
      </c>
      <c r="P12" s="74">
        <v>7</v>
      </c>
      <c r="Q12" s="92">
        <f>O12*P12</f>
        <v>21777.559999999998</v>
      </c>
    </row>
    <row r="13" spans="1:17" ht="15.75" thickBot="1" x14ac:dyDescent="0.3">
      <c r="D13" s="129"/>
      <c r="E13" s="292" t="s">
        <v>141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322"/>
    </row>
    <row r="14" spans="1:17" ht="15.75" thickBot="1" x14ac:dyDescent="0.3">
      <c r="D14" s="129"/>
      <c r="E14" s="329" t="s">
        <v>10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322"/>
    </row>
    <row r="15" spans="1:17" ht="15.75" thickBot="1" x14ac:dyDescent="0.3">
      <c r="A15" s="218" t="s">
        <v>148</v>
      </c>
      <c r="C15" s="218">
        <v>4.75</v>
      </c>
      <c r="D15" s="279" t="s">
        <v>145</v>
      </c>
      <c r="E15" s="329" t="s">
        <v>7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322"/>
    </row>
    <row r="16" spans="1:17" ht="15.75" thickBot="1" x14ac:dyDescent="0.3">
      <c r="A16" s="275">
        <v>320500</v>
      </c>
      <c r="B16" s="277" t="s">
        <v>147</v>
      </c>
      <c r="C16" s="278">
        <v>4.75</v>
      </c>
      <c r="D16" s="91">
        <f>A16*C16/12</f>
        <v>126864.58333333333</v>
      </c>
      <c r="E16" s="330" t="s">
        <v>129</v>
      </c>
      <c r="F16" s="281"/>
      <c r="G16" s="280"/>
      <c r="H16" s="280"/>
      <c r="I16" s="280"/>
      <c r="J16" s="280"/>
      <c r="K16" s="322" t="s">
        <v>8</v>
      </c>
      <c r="L16" s="262"/>
      <c r="M16" s="92" t="s">
        <v>0</v>
      </c>
      <c r="N16" s="91">
        <f>+H12</f>
        <v>345000</v>
      </c>
    </row>
    <row r="17" spans="1:16" ht="15.75" thickBot="1" x14ac:dyDescent="0.3">
      <c r="A17" s="234"/>
      <c r="B17" s="236">
        <v>12</v>
      </c>
      <c r="C17" s="239"/>
      <c r="E17" s="258" t="s">
        <v>25</v>
      </c>
      <c r="F17" s="41"/>
      <c r="G17" s="41"/>
      <c r="H17" s="41"/>
      <c r="I17" s="41"/>
      <c r="J17" s="41"/>
      <c r="K17" s="322" t="s">
        <v>8</v>
      </c>
      <c r="M17" s="89" t="s">
        <v>137</v>
      </c>
      <c r="N17" s="91">
        <f>+H13</f>
        <v>0</v>
      </c>
      <c r="P17" s="218" t="s">
        <v>139</v>
      </c>
    </row>
    <row r="18" spans="1:16" x14ac:dyDescent="0.25">
      <c r="D18" s="288">
        <v>0.25</v>
      </c>
      <c r="E18" s="331" t="s">
        <v>1</v>
      </c>
      <c r="F18" s="38"/>
      <c r="G18" s="38"/>
      <c r="H18" s="38"/>
      <c r="I18" s="38"/>
      <c r="J18" s="38"/>
      <c r="K18" s="322"/>
      <c r="M18" s="128" t="s">
        <v>111</v>
      </c>
      <c r="N18" s="269">
        <f>SUM(N16:N17)</f>
        <v>345000</v>
      </c>
      <c r="O18" s="90">
        <v>0.25</v>
      </c>
      <c r="P18" s="271">
        <f>N18*O18</f>
        <v>86250</v>
      </c>
    </row>
    <row r="19" spans="1:16" ht="15.75" thickBot="1" x14ac:dyDescent="0.3">
      <c r="C19" s="129"/>
      <c r="D19" s="289"/>
      <c r="E19" s="332" t="s">
        <v>12</v>
      </c>
      <c r="F19" s="38"/>
      <c r="G19" s="38"/>
      <c r="H19" s="38"/>
      <c r="I19" s="38"/>
      <c r="J19" s="38"/>
      <c r="K19" s="322"/>
    </row>
    <row r="20" spans="1:16" ht="15.75" thickBot="1" x14ac:dyDescent="0.3">
      <c r="C20" s="129"/>
      <c r="D20" s="289"/>
      <c r="E20" s="286" t="s">
        <v>26</v>
      </c>
      <c r="F20" s="41"/>
      <c r="G20" s="41"/>
      <c r="H20" s="41"/>
      <c r="I20" s="41"/>
      <c r="J20" s="41"/>
      <c r="K20" s="322" t="s">
        <v>8</v>
      </c>
      <c r="M20" s="218" t="s">
        <v>142</v>
      </c>
    </row>
    <row r="21" spans="1:16" ht="15.75" thickBot="1" x14ac:dyDescent="0.3">
      <c r="C21" s="129"/>
      <c r="D21" s="290"/>
      <c r="E21" s="333" t="s">
        <v>3</v>
      </c>
      <c r="F21" s="102"/>
      <c r="G21" s="102"/>
      <c r="H21" s="102"/>
      <c r="I21" s="102"/>
      <c r="J21" s="102"/>
      <c r="K21" s="322" t="s">
        <v>8</v>
      </c>
    </row>
    <row r="22" spans="1:16" ht="15.75" thickBot="1" x14ac:dyDescent="0.3">
      <c r="C22" s="129"/>
      <c r="D22" s="290"/>
      <c r="E22" s="286" t="s">
        <v>55</v>
      </c>
      <c r="F22" s="41"/>
      <c r="G22" s="41"/>
      <c r="H22" s="41"/>
      <c r="I22" s="41"/>
      <c r="J22" s="41"/>
      <c r="K22" s="322" t="s">
        <v>8</v>
      </c>
      <c r="M22" s="218" t="s">
        <v>39</v>
      </c>
      <c r="N22" s="218" t="s">
        <v>144</v>
      </c>
    </row>
    <row r="23" spans="1:16" ht="15.75" thickBot="1" x14ac:dyDescent="0.3">
      <c r="C23" s="129"/>
      <c r="D23" s="291"/>
      <c r="E23" s="287" t="s">
        <v>92</v>
      </c>
      <c r="F23" s="264"/>
      <c r="G23" s="264"/>
      <c r="H23" s="264"/>
      <c r="I23" s="264"/>
      <c r="J23" s="264"/>
      <c r="K23" s="322" t="s">
        <v>8</v>
      </c>
    </row>
    <row r="24" spans="1:16" ht="15.75" thickBot="1" x14ac:dyDescent="0.3">
      <c r="E24" s="260" t="s">
        <v>5</v>
      </c>
      <c r="F24" s="265"/>
      <c r="G24" s="265"/>
      <c r="H24" s="265"/>
      <c r="I24" s="265"/>
      <c r="J24" s="265"/>
      <c r="K24" s="322" t="s">
        <v>8</v>
      </c>
      <c r="N24" s="273" t="s">
        <v>146</v>
      </c>
      <c r="O24" s="274"/>
    </row>
    <row r="25" spans="1:16" ht="15.75" thickBot="1" x14ac:dyDescent="0.3">
      <c r="E25" s="261" t="s">
        <v>58</v>
      </c>
      <c r="F25" s="41"/>
      <c r="G25" s="41"/>
      <c r="H25" s="41"/>
      <c r="I25" s="41"/>
      <c r="J25" s="41"/>
      <c r="K25" s="322"/>
      <c r="M25" s="218" t="s">
        <v>145</v>
      </c>
      <c r="N25" s="275">
        <v>12</v>
      </c>
      <c r="O25" s="276"/>
    </row>
    <row r="26" spans="1:16" ht="15.75" thickBot="1" x14ac:dyDescent="0.3">
      <c r="E26" s="334" t="s">
        <v>59</v>
      </c>
      <c r="F26" s="264"/>
      <c r="G26" s="264"/>
      <c r="H26" s="264"/>
      <c r="I26" s="264"/>
      <c r="J26" s="264"/>
      <c r="K26" s="322"/>
    </row>
    <row r="27" spans="1:16" ht="15.75" thickBot="1" x14ac:dyDescent="0.3">
      <c r="E27" s="258" t="s">
        <v>28</v>
      </c>
      <c r="F27" s="102"/>
      <c r="G27" s="102"/>
      <c r="H27" s="102"/>
      <c r="I27" s="102"/>
      <c r="J27" s="102"/>
      <c r="K27" s="335" t="s">
        <v>8</v>
      </c>
    </row>
    <row r="28" spans="1:16" ht="15.75" thickBot="1" x14ac:dyDescent="0.3">
      <c r="E28" s="336"/>
      <c r="F28" s="42"/>
      <c r="G28" s="42"/>
      <c r="H28" s="337"/>
      <c r="I28" s="337"/>
      <c r="J28" s="337"/>
      <c r="K28" s="338" t="s">
        <v>103</v>
      </c>
    </row>
    <row r="29" spans="1:16" x14ac:dyDescent="0.25">
      <c r="H29" s="97"/>
      <c r="I29" s="97"/>
      <c r="J29" s="97"/>
    </row>
    <row r="30" spans="1:16" x14ac:dyDescent="0.25">
      <c r="H30" s="97"/>
      <c r="I30" s="97"/>
      <c r="J30" s="97"/>
    </row>
    <row r="31" spans="1:16" x14ac:dyDescent="0.25">
      <c r="H31" s="97"/>
      <c r="I31" s="97"/>
      <c r="J31" s="97"/>
    </row>
    <row r="32" spans="1:16" x14ac:dyDescent="0.25">
      <c r="H32" s="97"/>
      <c r="I32" s="97"/>
      <c r="J32" s="97"/>
    </row>
    <row r="33" spans="8:10" x14ac:dyDescent="0.25">
      <c r="H33" s="97"/>
      <c r="I33" s="97"/>
      <c r="J33" s="97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33"/>
  <sheetViews>
    <sheetView zoomScale="112" zoomScaleNormal="112" workbookViewId="0">
      <selection activeCell="F4" sqref="F4"/>
    </sheetView>
  </sheetViews>
  <sheetFormatPr baseColWidth="10" defaultColWidth="11.42578125" defaultRowHeight="15" x14ac:dyDescent="0.25"/>
  <cols>
    <col min="1" max="5" width="11.42578125" style="218"/>
    <col min="6" max="6" width="22.140625" style="218" customWidth="1"/>
    <col min="7" max="7" width="12.5703125" style="128" customWidth="1"/>
    <col min="8" max="11" width="11.42578125" style="128"/>
    <col min="12" max="15" width="11.42578125" style="218"/>
    <col min="16" max="16" width="20.42578125" style="218" customWidth="1"/>
    <col min="17" max="16384" width="11.42578125" style="218"/>
  </cols>
  <sheetData>
    <row r="1" spans="2:18" ht="15.75" thickBot="1" x14ac:dyDescent="0.3"/>
    <row r="2" spans="2:18" x14ac:dyDescent="0.25">
      <c r="F2" s="219" t="s">
        <v>94</v>
      </c>
      <c r="G2" s="220" t="s">
        <v>95</v>
      </c>
      <c r="H2" s="221"/>
      <c r="I2" s="221"/>
      <c r="J2" s="221"/>
      <c r="K2" s="222" t="s">
        <v>100</v>
      </c>
      <c r="L2" s="223">
        <v>44071</v>
      </c>
      <c r="M2" s="223"/>
      <c r="N2" s="254"/>
    </row>
    <row r="3" spans="2:18" x14ac:dyDescent="0.25">
      <c r="F3" s="224" t="s">
        <v>63</v>
      </c>
      <c r="G3" s="225" t="s">
        <v>97</v>
      </c>
      <c r="I3" s="218"/>
      <c r="J3" s="218"/>
      <c r="K3" s="218"/>
      <c r="N3" s="243"/>
    </row>
    <row r="4" spans="2:18" x14ac:dyDescent="0.25">
      <c r="F4" s="224" t="s">
        <v>64</v>
      </c>
      <c r="G4" s="226" t="s">
        <v>98</v>
      </c>
      <c r="H4" s="227"/>
      <c r="I4" s="218"/>
      <c r="J4" s="218"/>
      <c r="K4" s="218"/>
      <c r="N4" s="243"/>
    </row>
    <row r="5" spans="2:18" ht="18.75" x14ac:dyDescent="0.3">
      <c r="F5" s="255" t="s">
        <v>96</v>
      </c>
      <c r="G5" s="256">
        <v>7</v>
      </c>
      <c r="H5" s="257" t="s">
        <v>127</v>
      </c>
      <c r="I5" s="97"/>
      <c r="J5" s="218"/>
      <c r="K5" s="218"/>
      <c r="N5" s="243"/>
    </row>
    <row r="6" spans="2:18" ht="15.75" thickBot="1" x14ac:dyDescent="0.3">
      <c r="F6" s="149" t="s">
        <v>60</v>
      </c>
      <c r="G6" s="109" t="s">
        <v>128</v>
      </c>
      <c r="H6" s="109"/>
      <c r="I6" s="108"/>
      <c r="J6" s="228"/>
      <c r="K6" s="272" t="s">
        <v>140</v>
      </c>
      <c r="L6" s="272"/>
      <c r="M6" s="228"/>
      <c r="N6" s="239"/>
    </row>
    <row r="7" spans="2:18" x14ac:dyDescent="0.25">
      <c r="I7" s="218"/>
      <c r="J7" s="218"/>
      <c r="K7" s="218"/>
    </row>
    <row r="8" spans="2:18" ht="15.75" thickBot="1" x14ac:dyDescent="0.3">
      <c r="F8" s="128" t="s">
        <v>121</v>
      </c>
      <c r="G8" s="218"/>
      <c r="H8" s="229"/>
      <c r="I8" s="129"/>
      <c r="J8" s="129"/>
      <c r="K8" s="129"/>
    </row>
    <row r="9" spans="2:18" ht="15.75" thickBot="1" x14ac:dyDescent="0.3">
      <c r="F9" s="230" t="s">
        <v>24</v>
      </c>
      <c r="G9" s="221"/>
      <c r="H9" s="221"/>
      <c r="I9" s="231"/>
      <c r="J9" s="231"/>
      <c r="K9" s="232" t="s">
        <v>43</v>
      </c>
      <c r="L9" s="233"/>
    </row>
    <row r="10" spans="2:18" ht="15.75" thickBot="1" x14ac:dyDescent="0.3">
      <c r="F10" s="234"/>
      <c r="G10" s="235" t="s">
        <v>112</v>
      </c>
      <c r="H10" s="236"/>
      <c r="I10" s="237" t="s">
        <v>11</v>
      </c>
      <c r="J10" s="238">
        <v>320500</v>
      </c>
      <c r="L10" s="239" t="s">
        <v>21</v>
      </c>
      <c r="N10" s="218" t="s">
        <v>133</v>
      </c>
    </row>
    <row r="11" spans="2:18" ht="15.75" thickBot="1" x14ac:dyDescent="0.3">
      <c r="F11" s="224" t="s">
        <v>138</v>
      </c>
      <c r="G11" s="268"/>
      <c r="H11" s="240"/>
      <c r="I11" s="240"/>
      <c r="J11" s="240"/>
      <c r="K11" s="240"/>
      <c r="L11" s="243"/>
      <c r="N11" s="218" t="s">
        <v>134</v>
      </c>
      <c r="P11" s="97" t="s">
        <v>135</v>
      </c>
      <c r="Q11" s="218" t="s">
        <v>136</v>
      </c>
    </row>
    <row r="12" spans="2:18" ht="15.75" thickBot="1" x14ac:dyDescent="0.3">
      <c r="F12" s="267" t="s">
        <v>0</v>
      </c>
      <c r="G12" s="263">
        <v>340000</v>
      </c>
      <c r="H12" s="245">
        <v>500000</v>
      </c>
      <c r="I12" s="246">
        <v>600000</v>
      </c>
      <c r="J12" s="246">
        <v>800000</v>
      </c>
      <c r="K12" s="242">
        <v>4000000</v>
      </c>
      <c r="L12" s="247"/>
      <c r="M12" s="248"/>
      <c r="N12" s="248">
        <v>400000</v>
      </c>
      <c r="O12" s="218">
        <v>7.7777000000000002E-3</v>
      </c>
      <c r="P12" s="262">
        <f>N12*O12</f>
        <v>3111.08</v>
      </c>
      <c r="Q12" s="74">
        <v>7</v>
      </c>
      <c r="R12" s="92">
        <f>P12*Q12</f>
        <v>21777.559999999998</v>
      </c>
    </row>
    <row r="13" spans="2:18" ht="15.75" thickBot="1" x14ac:dyDescent="0.3">
      <c r="E13" s="129"/>
      <c r="F13" s="98" t="s">
        <v>141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243"/>
    </row>
    <row r="14" spans="2:18" ht="15.75" thickBot="1" x14ac:dyDescent="0.3">
      <c r="E14" s="129"/>
      <c r="F14" s="249" t="s">
        <v>10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243"/>
    </row>
    <row r="15" spans="2:18" ht="15.75" thickBot="1" x14ac:dyDescent="0.3">
      <c r="B15" s="218" t="s">
        <v>148</v>
      </c>
      <c r="D15" s="218">
        <v>4.75</v>
      </c>
      <c r="E15" s="279" t="s">
        <v>145</v>
      </c>
      <c r="F15" s="249" t="s">
        <v>7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243"/>
    </row>
    <row r="16" spans="2:18" ht="15.75" thickBot="1" x14ac:dyDescent="0.3">
      <c r="B16" s="275">
        <v>320500</v>
      </c>
      <c r="C16" s="277" t="s">
        <v>147</v>
      </c>
      <c r="D16" s="278">
        <v>4.75</v>
      </c>
      <c r="E16" s="92">
        <f>B16*D16/12</f>
        <v>126864.58333333333</v>
      </c>
      <c r="F16" s="266" t="s">
        <v>129</v>
      </c>
      <c r="G16" s="281">
        <v>85000</v>
      </c>
      <c r="H16" s="122">
        <v>125000</v>
      </c>
      <c r="I16" s="122">
        <v>126865</v>
      </c>
      <c r="J16" s="122">
        <f>+I16</f>
        <v>126865</v>
      </c>
      <c r="K16" s="122">
        <f>+J16</f>
        <v>126865</v>
      </c>
      <c r="L16" s="243" t="s">
        <v>8</v>
      </c>
      <c r="M16" s="130"/>
      <c r="N16" s="92" t="s">
        <v>0</v>
      </c>
      <c r="O16" s="91">
        <f>+I12</f>
        <v>600000</v>
      </c>
    </row>
    <row r="17" spans="2:17" ht="15.75" thickBot="1" x14ac:dyDescent="0.3">
      <c r="B17" s="234"/>
      <c r="C17" s="236">
        <v>12</v>
      </c>
      <c r="D17" s="239"/>
      <c r="F17" s="9" t="s">
        <v>25</v>
      </c>
      <c r="G17" s="141"/>
      <c r="H17" s="141"/>
      <c r="I17" s="141"/>
      <c r="J17" s="141"/>
      <c r="K17" s="141"/>
      <c r="L17" s="243" t="s">
        <v>8</v>
      </c>
      <c r="N17" s="89" t="s">
        <v>137</v>
      </c>
      <c r="O17" s="91">
        <f>+I13</f>
        <v>0</v>
      </c>
      <c r="Q17" s="218" t="s">
        <v>139</v>
      </c>
    </row>
    <row r="18" spans="2:17" x14ac:dyDescent="0.25">
      <c r="E18" s="288">
        <v>0.25</v>
      </c>
      <c r="F18" s="282" t="s">
        <v>1</v>
      </c>
      <c r="G18" s="136"/>
      <c r="H18" s="136"/>
      <c r="I18" s="136"/>
      <c r="J18" s="136"/>
      <c r="K18" s="136"/>
      <c r="L18" s="243"/>
      <c r="N18" s="128" t="s">
        <v>111</v>
      </c>
      <c r="O18" s="269">
        <f>SUM(O16:O17)</f>
        <v>600000</v>
      </c>
      <c r="P18" s="90">
        <v>0.25</v>
      </c>
      <c r="Q18" s="271">
        <f>O18*P18</f>
        <v>150000</v>
      </c>
    </row>
    <row r="19" spans="2:17" ht="15.75" thickBot="1" x14ac:dyDescent="0.3">
      <c r="D19" s="129">
        <v>340000</v>
      </c>
      <c r="E19" s="240">
        <v>85000</v>
      </c>
      <c r="F19" s="283" t="s">
        <v>12</v>
      </c>
      <c r="G19" s="136"/>
      <c r="H19" s="136"/>
      <c r="I19" s="136"/>
      <c r="J19" s="136"/>
      <c r="K19" s="136"/>
      <c r="L19" s="243"/>
    </row>
    <row r="20" spans="2:17" ht="15.75" thickBot="1" x14ac:dyDescent="0.3">
      <c r="D20" s="129">
        <v>500000</v>
      </c>
      <c r="E20" s="240">
        <v>125000</v>
      </c>
      <c r="F20" s="284" t="s">
        <v>26</v>
      </c>
      <c r="G20" s="141"/>
      <c r="H20" s="141"/>
      <c r="I20" s="141"/>
      <c r="J20" s="141"/>
      <c r="K20" s="141"/>
      <c r="L20" s="243" t="s">
        <v>8</v>
      </c>
      <c r="N20" s="218" t="s">
        <v>142</v>
      </c>
    </row>
    <row r="21" spans="2:17" ht="15.75" thickBot="1" x14ac:dyDescent="0.3">
      <c r="D21" s="129">
        <v>600000</v>
      </c>
      <c r="E21" s="293">
        <f>D21*25%</f>
        <v>150000</v>
      </c>
      <c r="F21" s="285" t="s">
        <v>3</v>
      </c>
      <c r="G21" s="135"/>
      <c r="H21" s="135"/>
      <c r="I21" s="135"/>
      <c r="J21" s="135"/>
      <c r="K21" s="135"/>
      <c r="L21" s="243" t="s">
        <v>8</v>
      </c>
    </row>
    <row r="22" spans="2:17" ht="15.75" thickBot="1" x14ac:dyDescent="0.3">
      <c r="D22" s="129">
        <v>800000</v>
      </c>
      <c r="E22" s="293">
        <f>D22*25%</f>
        <v>200000</v>
      </c>
      <c r="F22" s="286" t="s">
        <v>55</v>
      </c>
      <c r="G22" s="41"/>
      <c r="H22" s="41"/>
      <c r="I22" s="41"/>
      <c r="J22" s="41"/>
      <c r="K22" s="41"/>
      <c r="L22" s="243" t="s">
        <v>8</v>
      </c>
      <c r="N22" s="218" t="s">
        <v>39</v>
      </c>
      <c r="O22" s="218" t="s">
        <v>144</v>
      </c>
    </row>
    <row r="23" spans="2:17" ht="15.75" thickBot="1" x14ac:dyDescent="0.3">
      <c r="D23" s="129">
        <v>4000000</v>
      </c>
      <c r="E23" s="294">
        <f>D23*25%</f>
        <v>1000000</v>
      </c>
      <c r="F23" s="287" t="s">
        <v>92</v>
      </c>
      <c r="G23" s="264"/>
      <c r="H23" s="264"/>
      <c r="I23" s="264"/>
      <c r="J23" s="264"/>
      <c r="K23" s="264"/>
      <c r="L23" s="243" t="s">
        <v>8</v>
      </c>
    </row>
    <row r="24" spans="2:17" ht="15.75" thickBot="1" x14ac:dyDescent="0.3">
      <c r="F24" s="260" t="s">
        <v>5</v>
      </c>
      <c r="G24" s="265"/>
      <c r="H24" s="265"/>
      <c r="I24" s="265"/>
      <c r="J24" s="265"/>
      <c r="K24" s="265"/>
      <c r="L24" s="243" t="s">
        <v>8</v>
      </c>
      <c r="O24" s="273" t="s">
        <v>146</v>
      </c>
      <c r="P24" s="274"/>
    </row>
    <row r="25" spans="2:17" ht="15.75" thickBot="1" x14ac:dyDescent="0.3">
      <c r="F25" s="261" t="s">
        <v>58</v>
      </c>
      <c r="G25" s="41"/>
      <c r="H25" s="41"/>
      <c r="I25" s="41"/>
      <c r="J25" s="41"/>
      <c r="K25" s="41"/>
      <c r="L25" s="243"/>
      <c r="N25" s="218" t="s">
        <v>145</v>
      </c>
      <c r="O25" s="275">
        <v>12</v>
      </c>
      <c r="P25" s="276"/>
    </row>
    <row r="26" spans="2:17" ht="15.75" thickBot="1" x14ac:dyDescent="0.3">
      <c r="F26" s="46" t="s">
        <v>59</v>
      </c>
      <c r="G26" s="251"/>
      <c r="H26" s="251"/>
      <c r="I26" s="251"/>
      <c r="J26" s="251"/>
      <c r="K26" s="251"/>
      <c r="L26" s="243"/>
    </row>
    <row r="27" spans="2:17" ht="15.75" thickBot="1" x14ac:dyDescent="0.3">
      <c r="F27" s="9" t="s">
        <v>28</v>
      </c>
      <c r="G27" s="135"/>
      <c r="H27" s="135"/>
      <c r="I27" s="135"/>
      <c r="J27" s="135"/>
      <c r="K27" s="135"/>
      <c r="L27" s="252" t="s">
        <v>8</v>
      </c>
    </row>
    <row r="28" spans="2:17" ht="15.75" thickBot="1" x14ac:dyDescent="0.3">
      <c r="F28" s="18"/>
      <c r="G28" s="56"/>
      <c r="H28" s="56"/>
      <c r="I28" s="19"/>
      <c r="J28" s="19"/>
      <c r="K28" s="19"/>
      <c r="L28" s="253" t="s">
        <v>103</v>
      </c>
    </row>
    <row r="29" spans="2:17" x14ac:dyDescent="0.25">
      <c r="I29" s="218"/>
      <c r="J29" s="218"/>
      <c r="K29" s="218"/>
    </row>
    <row r="30" spans="2:17" x14ac:dyDescent="0.25">
      <c r="I30" s="218"/>
      <c r="J30" s="218"/>
      <c r="K30" s="218"/>
    </row>
    <row r="31" spans="2:17" x14ac:dyDescent="0.25">
      <c r="I31" s="218"/>
      <c r="J31" s="218"/>
      <c r="K31" s="218"/>
    </row>
    <row r="32" spans="2:17" x14ac:dyDescent="0.25">
      <c r="I32" s="218"/>
      <c r="J32" s="218"/>
      <c r="K32" s="218"/>
    </row>
    <row r="33" spans="9:11" x14ac:dyDescent="0.25">
      <c r="I33" s="218"/>
      <c r="J33" s="218"/>
      <c r="K33" s="218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3"/>
  <sheetViews>
    <sheetView topLeftCell="C8" zoomScale="112" zoomScaleNormal="112" workbookViewId="0">
      <selection activeCell="J23" sqref="J23"/>
    </sheetView>
  </sheetViews>
  <sheetFormatPr baseColWidth="10" defaultColWidth="11.42578125" defaultRowHeight="15" x14ac:dyDescent="0.25"/>
  <cols>
    <col min="1" max="1" width="11.42578125" style="218"/>
    <col min="2" max="2" width="22.140625" style="218" customWidth="1"/>
    <col min="3" max="3" width="12.5703125" style="128" customWidth="1"/>
    <col min="4" max="7" width="11.42578125" style="128"/>
    <col min="8" max="11" width="11.42578125" style="218"/>
    <col min="12" max="12" width="20.42578125" style="218" customWidth="1"/>
    <col min="13" max="16384" width="11.42578125" style="218"/>
  </cols>
  <sheetData>
    <row r="1" spans="1:14" ht="15.75" thickBot="1" x14ac:dyDescent="0.3"/>
    <row r="2" spans="1:14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>
        <v>44071</v>
      </c>
      <c r="I2" s="223"/>
      <c r="J2" s="254"/>
    </row>
    <row r="3" spans="1:14" x14ac:dyDescent="0.25">
      <c r="B3" s="224" t="s">
        <v>63</v>
      </c>
      <c r="C3" s="225" t="s">
        <v>97</v>
      </c>
      <c r="E3" s="218"/>
      <c r="F3" s="218"/>
      <c r="G3" s="218"/>
      <c r="J3" s="243"/>
    </row>
    <row r="4" spans="1:14" x14ac:dyDescent="0.25">
      <c r="B4" s="224" t="s">
        <v>64</v>
      </c>
      <c r="C4" s="226" t="s">
        <v>98</v>
      </c>
      <c r="D4" s="227"/>
      <c r="E4" s="218"/>
      <c r="F4" s="218"/>
      <c r="G4" s="218"/>
      <c r="J4" s="243"/>
    </row>
    <row r="5" spans="1:14" ht="18.75" x14ac:dyDescent="0.3">
      <c r="B5" s="255" t="s">
        <v>96</v>
      </c>
      <c r="C5" s="256">
        <v>7</v>
      </c>
      <c r="D5" s="257" t="s">
        <v>127</v>
      </c>
      <c r="E5" s="97"/>
      <c r="F5" s="218"/>
      <c r="G5" s="218"/>
      <c r="J5" s="243"/>
    </row>
    <row r="6" spans="1:14" ht="15.75" thickBot="1" x14ac:dyDescent="0.3">
      <c r="B6" s="149" t="s">
        <v>60</v>
      </c>
      <c r="C6" s="109" t="s">
        <v>128</v>
      </c>
      <c r="D6" s="109"/>
      <c r="E6" s="108"/>
      <c r="F6" s="228"/>
      <c r="G6" s="272" t="s">
        <v>140</v>
      </c>
      <c r="H6" s="272"/>
      <c r="I6" s="228"/>
      <c r="J6" s="239"/>
    </row>
    <row r="7" spans="1:14" x14ac:dyDescent="0.25">
      <c r="E7" s="218"/>
      <c r="F7" s="218"/>
      <c r="G7" s="218"/>
    </row>
    <row r="8" spans="1:14" ht="15.75" thickBot="1" x14ac:dyDescent="0.3">
      <c r="B8" s="128" t="s">
        <v>121</v>
      </c>
      <c r="C8" s="218"/>
      <c r="D8" s="229"/>
      <c r="E8" s="129"/>
      <c r="F8" s="129"/>
      <c r="G8" s="129"/>
    </row>
    <row r="9" spans="1:14" ht="15.75" thickBot="1" x14ac:dyDescent="0.3">
      <c r="B9" s="230" t="s">
        <v>24</v>
      </c>
      <c r="C9" s="221"/>
      <c r="D9" s="221"/>
      <c r="E9" s="231"/>
      <c r="F9" s="231"/>
      <c r="G9" s="232" t="s">
        <v>43</v>
      </c>
      <c r="H9" s="233"/>
    </row>
    <row r="10" spans="1:14" ht="15.75" thickBot="1" x14ac:dyDescent="0.3">
      <c r="B10" s="234"/>
      <c r="C10" s="235" t="s">
        <v>112</v>
      </c>
      <c r="D10" s="236"/>
      <c r="E10" s="237" t="s">
        <v>11</v>
      </c>
      <c r="F10" s="238">
        <v>320500</v>
      </c>
      <c r="H10" s="239" t="s">
        <v>21</v>
      </c>
      <c r="J10" s="218" t="s">
        <v>133</v>
      </c>
    </row>
    <row r="11" spans="1:14" ht="15.75" thickBot="1" x14ac:dyDescent="0.3">
      <c r="B11" s="224" t="s">
        <v>138</v>
      </c>
      <c r="C11" s="268">
        <f>+C12+C13</f>
        <v>5000000</v>
      </c>
      <c r="D11" s="240">
        <f t="shared" ref="D11:G11" si="0">+D12+D13</f>
        <v>474499.755</v>
      </c>
      <c r="E11" s="240">
        <f>+E12+E13</f>
        <v>495588.63300000003</v>
      </c>
      <c r="F11" s="240">
        <f t="shared" si="0"/>
        <v>516677.511</v>
      </c>
      <c r="G11" s="240">
        <f t="shared" si="0"/>
        <v>524058.61829999997</v>
      </c>
      <c r="H11" s="243"/>
      <c r="J11" s="218" t="s">
        <v>134</v>
      </c>
      <c r="L11" s="97" t="s">
        <v>135</v>
      </c>
      <c r="M11" s="218" t="s">
        <v>136</v>
      </c>
    </row>
    <row r="12" spans="1:14" ht="15.75" thickBot="1" x14ac:dyDescent="0.3">
      <c r="B12" s="267" t="s">
        <v>0</v>
      </c>
      <c r="C12" s="263">
        <v>5000000</v>
      </c>
      <c r="D12" s="245">
        <v>450000</v>
      </c>
      <c r="E12" s="246">
        <v>470000</v>
      </c>
      <c r="F12" s="246">
        <v>490000</v>
      </c>
      <c r="G12" s="242">
        <v>497000</v>
      </c>
      <c r="H12" s="247"/>
      <c r="I12" s="248"/>
      <c r="J12" s="248">
        <v>400000</v>
      </c>
      <c r="K12" s="218">
        <v>7.7777000000000002E-3</v>
      </c>
      <c r="L12" s="262">
        <f>J12*K12</f>
        <v>3111.08</v>
      </c>
      <c r="M12" s="74">
        <v>7</v>
      </c>
      <c r="N12" s="92">
        <f>L12*M12</f>
        <v>21777.559999999998</v>
      </c>
    </row>
    <row r="13" spans="1:14" ht="15.75" thickBot="1" x14ac:dyDescent="0.3">
      <c r="A13" s="129"/>
      <c r="B13" s="98" t="s">
        <v>141</v>
      </c>
      <c r="C13" s="60">
        <v>0</v>
      </c>
      <c r="D13" s="60">
        <f t="shared" ref="D13:G13" si="1">D12*0.0077777*7</f>
        <v>24499.755000000001</v>
      </c>
      <c r="E13" s="60">
        <f t="shared" si="1"/>
        <v>25588.633000000002</v>
      </c>
      <c r="F13" s="60">
        <f t="shared" si="1"/>
        <v>26677.511000000002</v>
      </c>
      <c r="G13" s="60">
        <f t="shared" si="1"/>
        <v>27058.618300000002</v>
      </c>
      <c r="H13" s="243"/>
    </row>
    <row r="14" spans="1:14" ht="15.75" thickBot="1" x14ac:dyDescent="0.3">
      <c r="A14" s="129"/>
      <c r="B14" s="249" t="s">
        <v>10</v>
      </c>
      <c r="C14" s="201" t="s">
        <v>132</v>
      </c>
      <c r="D14" s="201" t="s">
        <v>132</v>
      </c>
      <c r="E14" s="201" t="s">
        <v>132</v>
      </c>
      <c r="F14" s="201" t="s">
        <v>132</v>
      </c>
      <c r="G14" s="201" t="s">
        <v>132</v>
      </c>
      <c r="H14" s="243"/>
    </row>
    <row r="15" spans="1:14" ht="15.75" thickBot="1" x14ac:dyDescent="0.3">
      <c r="A15" s="129"/>
      <c r="B15" s="249" t="s">
        <v>7</v>
      </c>
      <c r="C15" s="201" t="s">
        <v>132</v>
      </c>
      <c r="D15" s="201" t="s">
        <v>132</v>
      </c>
      <c r="E15" s="201" t="s">
        <v>132</v>
      </c>
      <c r="F15" s="201" t="s">
        <v>132</v>
      </c>
      <c r="G15" s="201" t="s">
        <v>132</v>
      </c>
      <c r="H15" s="243"/>
    </row>
    <row r="16" spans="1:14" ht="15.75" thickBot="1" x14ac:dyDescent="0.3">
      <c r="A16" s="129"/>
      <c r="B16" s="266" t="s">
        <v>129</v>
      </c>
      <c r="C16" s="270">
        <f>C12*25%</f>
        <v>1250000</v>
      </c>
      <c r="D16" s="122">
        <f t="shared" ref="D16:G16" si="2">D11*25%</f>
        <v>118624.93875</v>
      </c>
      <c r="E16" s="270">
        <f>E11*25%</f>
        <v>123897.15825000001</v>
      </c>
      <c r="F16" s="122">
        <f t="shared" si="2"/>
        <v>129169.37775</v>
      </c>
      <c r="G16" s="122">
        <f t="shared" si="2"/>
        <v>131014.65457499999</v>
      </c>
      <c r="H16" s="243" t="s">
        <v>8</v>
      </c>
      <c r="I16" s="130"/>
      <c r="J16" s="92" t="s">
        <v>0</v>
      </c>
      <c r="K16" s="91">
        <f>+E12</f>
        <v>470000</v>
      </c>
    </row>
    <row r="17" spans="1:13" ht="15.75" thickBot="1" x14ac:dyDescent="0.3">
      <c r="A17" s="129"/>
      <c r="B17" s="9" t="s">
        <v>25</v>
      </c>
      <c r="C17" s="141">
        <f>SUM(C12:C16)</f>
        <v>6250000</v>
      </c>
      <c r="D17" s="141">
        <f t="shared" ref="D17:G17" si="3">SUM(D12:D16)</f>
        <v>593124.69374999998</v>
      </c>
      <c r="E17" s="141">
        <f t="shared" si="3"/>
        <v>619485.79125000001</v>
      </c>
      <c r="F17" s="141">
        <f t="shared" si="3"/>
        <v>645846.88875000004</v>
      </c>
      <c r="G17" s="141">
        <f t="shared" si="3"/>
        <v>655073.27287500002</v>
      </c>
      <c r="H17" s="243" t="s">
        <v>8</v>
      </c>
      <c r="J17" s="89" t="s">
        <v>137</v>
      </c>
      <c r="K17" s="91">
        <f>+E13</f>
        <v>25588.633000000002</v>
      </c>
      <c r="M17" s="218" t="s">
        <v>139</v>
      </c>
    </row>
    <row r="18" spans="1:13" x14ac:dyDescent="0.25">
      <c r="A18" s="129"/>
      <c r="B18" s="26" t="s">
        <v>1</v>
      </c>
      <c r="C18" s="136">
        <v>10000</v>
      </c>
      <c r="D18" s="136">
        <v>10000</v>
      </c>
      <c r="E18" s="136">
        <v>10000</v>
      </c>
      <c r="F18" s="136">
        <v>10000</v>
      </c>
      <c r="G18" s="136">
        <v>10000</v>
      </c>
      <c r="H18" s="243"/>
      <c r="J18" s="128" t="s">
        <v>111</v>
      </c>
      <c r="K18" s="269">
        <f>SUM(K16:K17)</f>
        <v>495588.63300000003</v>
      </c>
      <c r="L18" s="90">
        <v>0.25</v>
      </c>
      <c r="M18" s="271">
        <f>K18*L18</f>
        <v>123897.15825000001</v>
      </c>
    </row>
    <row r="19" spans="1:13" ht="15.75" thickBot="1" x14ac:dyDescent="0.3">
      <c r="A19" s="129"/>
      <c r="B19" s="8" t="s">
        <v>12</v>
      </c>
      <c r="C19" s="136">
        <v>10000</v>
      </c>
      <c r="D19" s="136">
        <v>20000</v>
      </c>
      <c r="E19" s="136">
        <v>30000</v>
      </c>
      <c r="F19" s="136">
        <v>10000</v>
      </c>
      <c r="G19" s="136">
        <v>10000</v>
      </c>
      <c r="H19" s="243"/>
    </row>
    <row r="20" spans="1:13" ht="15.75" thickBot="1" x14ac:dyDescent="0.3">
      <c r="A20" s="129"/>
      <c r="B20" s="9" t="s">
        <v>26</v>
      </c>
      <c r="C20" s="141">
        <f>+C19+C18</f>
        <v>20000</v>
      </c>
      <c r="D20" s="141">
        <f t="shared" ref="D20:G20" si="4">+D19+D18</f>
        <v>30000</v>
      </c>
      <c r="E20" s="141">
        <f t="shared" si="4"/>
        <v>40000</v>
      </c>
      <c r="F20" s="141">
        <f t="shared" si="4"/>
        <v>20000</v>
      </c>
      <c r="G20" s="141">
        <f t="shared" si="4"/>
        <v>20000</v>
      </c>
      <c r="H20" s="243" t="s">
        <v>8</v>
      </c>
      <c r="J20" s="218" t="s">
        <v>142</v>
      </c>
    </row>
    <row r="21" spans="1:13" ht="15.75" thickBot="1" x14ac:dyDescent="0.3">
      <c r="B21" s="45" t="s">
        <v>3</v>
      </c>
      <c r="C21" s="135">
        <f>+C20+C17</f>
        <v>6270000</v>
      </c>
      <c r="D21" s="135">
        <f t="shared" ref="D21:G21" si="5">+D20+D17</f>
        <v>623124.69374999998</v>
      </c>
      <c r="E21" s="135">
        <f t="shared" si="5"/>
        <v>659485.79125000001</v>
      </c>
      <c r="F21" s="135">
        <f t="shared" si="5"/>
        <v>665846.88875000004</v>
      </c>
      <c r="G21" s="135">
        <f t="shared" si="5"/>
        <v>675073.27287500002</v>
      </c>
      <c r="H21" s="243" t="s">
        <v>8</v>
      </c>
    </row>
    <row r="22" spans="1:13" ht="15.75" thickBot="1" x14ac:dyDescent="0.3">
      <c r="B22" s="258" t="s">
        <v>55</v>
      </c>
      <c r="C22" s="41">
        <f>C17*11.27%</f>
        <v>704375</v>
      </c>
      <c r="D22" s="41">
        <f t="shared" ref="D22:G22" si="6">D17*11.27%</f>
        <v>66845.152985624998</v>
      </c>
      <c r="E22" s="41">
        <f t="shared" si="6"/>
        <v>69816.048673875004</v>
      </c>
      <c r="F22" s="41">
        <f t="shared" si="6"/>
        <v>72786.944362124996</v>
      </c>
      <c r="G22" s="41">
        <f t="shared" si="6"/>
        <v>73826.757853012503</v>
      </c>
      <c r="H22" s="243" t="s">
        <v>8</v>
      </c>
      <c r="J22" s="218" t="s">
        <v>39</v>
      </c>
      <c r="K22" s="218" t="s">
        <v>143</v>
      </c>
    </row>
    <row r="23" spans="1:13" ht="15.75" thickBot="1" x14ac:dyDescent="0.3">
      <c r="B23" s="259" t="s">
        <v>92</v>
      </c>
      <c r="C23" s="264">
        <f>C17*7%</f>
        <v>437500.00000000006</v>
      </c>
      <c r="D23" s="264">
        <f t="shared" ref="D23:G23" si="7">D17*7%</f>
        <v>41518.7285625</v>
      </c>
      <c r="E23" s="264">
        <f t="shared" si="7"/>
        <v>43364.005387500001</v>
      </c>
      <c r="F23" s="264">
        <f t="shared" si="7"/>
        <v>45209.282212500009</v>
      </c>
      <c r="G23" s="264">
        <f t="shared" si="7"/>
        <v>45855.129101250008</v>
      </c>
      <c r="H23" s="243" t="s">
        <v>8</v>
      </c>
    </row>
    <row r="24" spans="1:13" ht="15.75" thickBot="1" x14ac:dyDescent="0.3">
      <c r="B24" s="260" t="s">
        <v>5</v>
      </c>
      <c r="C24" s="265">
        <f>C17*0.6%</f>
        <v>37500</v>
      </c>
      <c r="D24" s="265">
        <f t="shared" ref="D24:G24" si="8">D17*0.6%</f>
        <v>3558.7481625</v>
      </c>
      <c r="E24" s="265">
        <f t="shared" si="8"/>
        <v>3716.9147475</v>
      </c>
      <c r="F24" s="265">
        <f t="shared" si="8"/>
        <v>3875.0813325000004</v>
      </c>
      <c r="G24" s="265">
        <f t="shared" si="8"/>
        <v>3930.43963725</v>
      </c>
      <c r="H24" s="243" t="s">
        <v>8</v>
      </c>
    </row>
    <row r="25" spans="1:13" ht="15.75" thickBot="1" x14ac:dyDescent="0.3">
      <c r="B25" s="261" t="s">
        <v>58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243"/>
    </row>
    <row r="26" spans="1:13" ht="15.75" thickBot="1" x14ac:dyDescent="0.3">
      <c r="B26" s="46" t="s">
        <v>59</v>
      </c>
      <c r="C26" s="251">
        <f>+C22+C23+C24+C25</f>
        <v>1179375</v>
      </c>
      <c r="D26" s="251">
        <f t="shared" ref="D26:G26" si="9">+D22+D23+D24+D25</f>
        <v>111922.62971062501</v>
      </c>
      <c r="E26" s="251">
        <f t="shared" si="9"/>
        <v>116896.96880887501</v>
      </c>
      <c r="F26" s="251">
        <f t="shared" si="9"/>
        <v>121871.30790712501</v>
      </c>
      <c r="G26" s="251">
        <f t="shared" si="9"/>
        <v>123612.32659151251</v>
      </c>
      <c r="H26" s="243"/>
    </row>
    <row r="27" spans="1:13" ht="15.75" thickBot="1" x14ac:dyDescent="0.3">
      <c r="B27" s="9" t="s">
        <v>28</v>
      </c>
      <c r="C27" s="135">
        <f>+C21-C26</f>
        <v>5090625</v>
      </c>
      <c r="D27" s="135">
        <f t="shared" ref="D27:G27" si="10">+D21-D26</f>
        <v>511202.06403937493</v>
      </c>
      <c r="E27" s="135">
        <f t="shared" si="10"/>
        <v>542588.82244112506</v>
      </c>
      <c r="F27" s="135">
        <f t="shared" si="10"/>
        <v>543975.58084287506</v>
      </c>
      <c r="G27" s="135">
        <f t="shared" si="10"/>
        <v>551460.94628348749</v>
      </c>
      <c r="H27" s="252" t="s">
        <v>8</v>
      </c>
    </row>
    <row r="28" spans="1:13" ht="15.75" thickBot="1" x14ac:dyDescent="0.3">
      <c r="B28" s="18"/>
      <c r="C28" s="56"/>
      <c r="D28" s="56"/>
      <c r="E28" s="19"/>
      <c r="F28" s="19"/>
      <c r="G28" s="19"/>
      <c r="H28" s="253" t="s">
        <v>103</v>
      </c>
    </row>
    <row r="29" spans="1:13" x14ac:dyDescent="0.25">
      <c r="E29" s="218"/>
      <c r="F29" s="218"/>
      <c r="G29" s="218"/>
    </row>
    <row r="30" spans="1:13" x14ac:dyDescent="0.25">
      <c r="E30" s="218"/>
      <c r="F30" s="218"/>
      <c r="G30" s="218"/>
    </row>
    <row r="31" spans="1:13" x14ac:dyDescent="0.25">
      <c r="E31" s="218"/>
      <c r="F31" s="218"/>
      <c r="G31" s="218"/>
    </row>
    <row r="32" spans="1:13" x14ac:dyDescent="0.25">
      <c r="E32" s="218"/>
      <c r="F32" s="218"/>
      <c r="G32" s="218"/>
    </row>
    <row r="33" spans="5:7" x14ac:dyDescent="0.25">
      <c r="E33" s="218"/>
      <c r="F33" s="218"/>
      <c r="G33" s="218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3"/>
  <sheetViews>
    <sheetView zoomScale="112" zoomScaleNormal="112" workbookViewId="0">
      <selection activeCell="H2" sqref="H2"/>
    </sheetView>
  </sheetViews>
  <sheetFormatPr baseColWidth="10" defaultColWidth="11.42578125" defaultRowHeight="15" x14ac:dyDescent="0.25"/>
  <cols>
    <col min="1" max="1" width="11.42578125" style="218"/>
    <col min="2" max="2" width="22.140625" style="218" customWidth="1"/>
    <col min="3" max="3" width="12.5703125" style="128" customWidth="1"/>
    <col min="4" max="7" width="11.42578125" style="128"/>
    <col min="8" max="11" width="11.42578125" style="218"/>
    <col min="12" max="12" width="20.42578125" style="218" customWidth="1"/>
    <col min="13" max="16384" width="11.42578125" style="218"/>
  </cols>
  <sheetData>
    <row r="1" spans="1:14" ht="15.75" thickBot="1" x14ac:dyDescent="0.3"/>
    <row r="2" spans="1:14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>
        <v>44071</v>
      </c>
      <c r="I2" s="223"/>
      <c r="J2" s="254"/>
    </row>
    <row r="3" spans="1:14" x14ac:dyDescent="0.25">
      <c r="B3" s="224" t="s">
        <v>63</v>
      </c>
      <c r="C3" s="225" t="s">
        <v>97</v>
      </c>
      <c r="E3" s="218"/>
      <c r="F3" s="218"/>
      <c r="G3" s="218"/>
      <c r="J3" s="243"/>
    </row>
    <row r="4" spans="1:14" x14ac:dyDescent="0.25">
      <c r="B4" s="224" t="s">
        <v>64</v>
      </c>
      <c r="C4" s="226" t="s">
        <v>98</v>
      </c>
      <c r="D4" s="227"/>
      <c r="E4" s="218"/>
      <c r="F4" s="218"/>
      <c r="G4" s="218"/>
      <c r="J4" s="243"/>
    </row>
    <row r="5" spans="1:14" ht="18.75" x14ac:dyDescent="0.3">
      <c r="B5" s="255" t="s">
        <v>96</v>
      </c>
      <c r="C5" s="256">
        <v>7</v>
      </c>
      <c r="D5" s="257" t="s">
        <v>127</v>
      </c>
      <c r="E5" s="97"/>
      <c r="F5" s="218"/>
      <c r="G5" s="218"/>
      <c r="J5" s="243"/>
    </row>
    <row r="6" spans="1:14" ht="15.75" thickBot="1" x14ac:dyDescent="0.3">
      <c r="B6" s="149" t="s">
        <v>60</v>
      </c>
      <c r="C6" s="109" t="s">
        <v>128</v>
      </c>
      <c r="D6" s="109"/>
      <c r="E6" s="108"/>
      <c r="F6" s="228"/>
      <c r="G6" s="228"/>
      <c r="H6" s="228"/>
      <c r="I6" s="228"/>
      <c r="J6" s="239"/>
    </row>
    <row r="7" spans="1:14" x14ac:dyDescent="0.25">
      <c r="E7" s="218"/>
      <c r="F7" s="218"/>
      <c r="G7" s="218"/>
    </row>
    <row r="8" spans="1:14" ht="15.75" thickBot="1" x14ac:dyDescent="0.3">
      <c r="B8" s="128" t="s">
        <v>121</v>
      </c>
      <c r="C8" s="218"/>
      <c r="D8" s="229"/>
      <c r="E8" s="129"/>
      <c r="F8" s="129"/>
      <c r="G8" s="129"/>
    </row>
    <row r="9" spans="1:14" ht="15.75" thickBot="1" x14ac:dyDescent="0.3">
      <c r="B9" s="230" t="s">
        <v>24</v>
      </c>
      <c r="C9" s="221"/>
      <c r="D9" s="221"/>
      <c r="E9" s="231"/>
      <c r="F9" s="231"/>
      <c r="G9" s="232" t="s">
        <v>43</v>
      </c>
      <c r="H9" s="233"/>
    </row>
    <row r="10" spans="1:14" ht="15.75" thickBot="1" x14ac:dyDescent="0.3">
      <c r="B10" s="234"/>
      <c r="C10" s="235" t="s">
        <v>112</v>
      </c>
      <c r="D10" s="236"/>
      <c r="E10" s="237" t="s">
        <v>11</v>
      </c>
      <c r="F10" s="238">
        <v>320500</v>
      </c>
      <c r="H10" s="239" t="s">
        <v>21</v>
      </c>
      <c r="J10" s="218" t="s">
        <v>133</v>
      </c>
    </row>
    <row r="11" spans="1:14" ht="15.75" thickBot="1" x14ac:dyDescent="0.3">
      <c r="B11" s="224" t="s">
        <v>138</v>
      </c>
      <c r="C11" s="268">
        <f>+C12+C13</f>
        <v>421777.56</v>
      </c>
      <c r="D11" s="240">
        <f t="shared" ref="D11:G11" si="0">+D12+D13</f>
        <v>474499.755</v>
      </c>
      <c r="E11" s="240">
        <f>+E12+E13</f>
        <v>495588.63300000003</v>
      </c>
      <c r="F11" s="240">
        <f t="shared" si="0"/>
        <v>516677.511</v>
      </c>
      <c r="G11" s="240">
        <f t="shared" si="0"/>
        <v>524058.61829999997</v>
      </c>
      <c r="H11" s="243"/>
      <c r="J11" s="218" t="s">
        <v>134</v>
      </c>
      <c r="L11" s="97" t="s">
        <v>135</v>
      </c>
      <c r="M11" s="218" t="s">
        <v>136</v>
      </c>
    </row>
    <row r="12" spans="1:14" ht="15.75" thickBot="1" x14ac:dyDescent="0.3">
      <c r="B12" s="267" t="s">
        <v>0</v>
      </c>
      <c r="C12" s="263">
        <v>400000</v>
      </c>
      <c r="D12" s="245">
        <v>450000</v>
      </c>
      <c r="E12" s="246">
        <v>470000</v>
      </c>
      <c r="F12" s="246">
        <v>490000</v>
      </c>
      <c r="G12" s="242">
        <v>497000</v>
      </c>
      <c r="H12" s="247"/>
      <c r="I12" s="248"/>
      <c r="J12" s="248">
        <v>400000</v>
      </c>
      <c r="K12" s="218">
        <v>7.7777000000000002E-3</v>
      </c>
      <c r="L12" s="262">
        <f>J12*K12</f>
        <v>3111.08</v>
      </c>
      <c r="M12" s="74">
        <v>7</v>
      </c>
      <c r="N12" s="92">
        <f>L12*M12</f>
        <v>21777.559999999998</v>
      </c>
    </row>
    <row r="13" spans="1:14" ht="15.75" thickBot="1" x14ac:dyDescent="0.3">
      <c r="A13" s="129"/>
      <c r="B13" s="292" t="s">
        <v>131</v>
      </c>
      <c r="C13" s="59">
        <f>C12*0.0077777*7</f>
        <v>21777.559999999998</v>
      </c>
      <c r="D13" s="59">
        <f t="shared" ref="D13:G13" si="1">D12*0.0077777*7</f>
        <v>24499.755000000001</v>
      </c>
      <c r="E13" s="59">
        <f t="shared" si="1"/>
        <v>25588.633000000002</v>
      </c>
      <c r="F13" s="59">
        <f t="shared" si="1"/>
        <v>26677.511000000002</v>
      </c>
      <c r="G13" s="59">
        <f t="shared" si="1"/>
        <v>27058.618300000002</v>
      </c>
      <c r="H13" s="243"/>
    </row>
    <row r="14" spans="1:14" ht="15.75" thickBot="1" x14ac:dyDescent="0.3">
      <c r="A14" s="129"/>
      <c r="B14" s="249" t="s">
        <v>10</v>
      </c>
      <c r="C14" s="201" t="s">
        <v>132</v>
      </c>
      <c r="D14" s="201" t="s">
        <v>132</v>
      </c>
      <c r="E14" s="201" t="s">
        <v>132</v>
      </c>
      <c r="F14" s="201" t="s">
        <v>132</v>
      </c>
      <c r="G14" s="201" t="s">
        <v>132</v>
      </c>
      <c r="H14" s="243"/>
    </row>
    <row r="15" spans="1:14" ht="15.75" thickBot="1" x14ac:dyDescent="0.3">
      <c r="A15" s="129"/>
      <c r="B15" s="249" t="s">
        <v>7</v>
      </c>
      <c r="C15" s="201" t="s">
        <v>132</v>
      </c>
      <c r="D15" s="201" t="s">
        <v>132</v>
      </c>
      <c r="E15" s="201" t="s">
        <v>132</v>
      </c>
      <c r="F15" s="201" t="s">
        <v>132</v>
      </c>
      <c r="G15" s="201" t="s">
        <v>132</v>
      </c>
      <c r="H15" s="243"/>
    </row>
    <row r="16" spans="1:14" ht="15.75" thickBot="1" x14ac:dyDescent="0.3">
      <c r="A16" s="129"/>
      <c r="B16" s="266" t="s">
        <v>129</v>
      </c>
      <c r="C16" s="280">
        <f>C11*25%</f>
        <v>105444.39</v>
      </c>
      <c r="D16" s="280">
        <f t="shared" ref="D16:G16" si="2">D11*25%</f>
        <v>118624.93875</v>
      </c>
      <c r="E16" s="280">
        <f>E11*25%</f>
        <v>123897.15825000001</v>
      </c>
      <c r="F16" s="280">
        <f t="shared" si="2"/>
        <v>129169.37775</v>
      </c>
      <c r="G16" s="280">
        <f t="shared" si="2"/>
        <v>131014.65457499999</v>
      </c>
      <c r="H16" s="243" t="s">
        <v>8</v>
      </c>
      <c r="I16" s="130"/>
      <c r="J16" s="92" t="s">
        <v>0</v>
      </c>
      <c r="K16" s="91">
        <f>+E12</f>
        <v>470000</v>
      </c>
    </row>
    <row r="17" spans="1:13" ht="15.75" thickBot="1" x14ac:dyDescent="0.3">
      <c r="A17" s="129"/>
      <c r="B17" s="9" t="s">
        <v>25</v>
      </c>
      <c r="C17" s="141">
        <f>SUM(C12:C16)</f>
        <v>527221.94999999995</v>
      </c>
      <c r="D17" s="141">
        <f t="shared" ref="D17:G17" si="3">SUM(D12:D16)</f>
        <v>593124.69374999998</v>
      </c>
      <c r="E17" s="141">
        <f t="shared" si="3"/>
        <v>619485.79125000001</v>
      </c>
      <c r="F17" s="141">
        <f t="shared" si="3"/>
        <v>645846.88875000004</v>
      </c>
      <c r="G17" s="141">
        <f t="shared" si="3"/>
        <v>655073.27287500002</v>
      </c>
      <c r="H17" s="243" t="s">
        <v>8</v>
      </c>
      <c r="J17" s="89" t="s">
        <v>137</v>
      </c>
      <c r="K17" s="91">
        <f>+E13</f>
        <v>25588.633000000002</v>
      </c>
      <c r="M17" s="218" t="s">
        <v>139</v>
      </c>
    </row>
    <row r="18" spans="1:13" x14ac:dyDescent="0.25">
      <c r="A18" s="129"/>
      <c r="B18" s="26" t="s">
        <v>1</v>
      </c>
      <c r="C18" s="136">
        <v>10000</v>
      </c>
      <c r="D18" s="136">
        <v>10000</v>
      </c>
      <c r="E18" s="136">
        <v>10000</v>
      </c>
      <c r="F18" s="136">
        <v>10000</v>
      </c>
      <c r="G18" s="136">
        <v>10000</v>
      </c>
      <c r="H18" s="243"/>
      <c r="J18" s="128" t="s">
        <v>111</v>
      </c>
      <c r="K18" s="269">
        <f>SUM(K16:K17)</f>
        <v>495588.63300000003</v>
      </c>
      <c r="L18" s="90">
        <v>0.25</v>
      </c>
      <c r="M18" s="271">
        <f>K18*L18</f>
        <v>123897.15825000001</v>
      </c>
    </row>
    <row r="19" spans="1:13" ht="15.75" thickBot="1" x14ac:dyDescent="0.3">
      <c r="A19" s="129"/>
      <c r="B19" s="8" t="s">
        <v>12</v>
      </c>
      <c r="C19" s="136">
        <v>10000</v>
      </c>
      <c r="D19" s="136">
        <v>20000</v>
      </c>
      <c r="E19" s="136">
        <v>30000</v>
      </c>
      <c r="F19" s="136">
        <v>10000</v>
      </c>
      <c r="G19" s="136">
        <v>10000</v>
      </c>
      <c r="H19" s="243"/>
    </row>
    <row r="20" spans="1:13" ht="15.75" thickBot="1" x14ac:dyDescent="0.3">
      <c r="A20" s="129"/>
      <c r="B20" s="9" t="s">
        <v>26</v>
      </c>
      <c r="C20" s="141">
        <f>+C19+C18</f>
        <v>20000</v>
      </c>
      <c r="D20" s="141">
        <f t="shared" ref="D20:G20" si="4">+D19+D18</f>
        <v>30000</v>
      </c>
      <c r="E20" s="141">
        <f t="shared" si="4"/>
        <v>40000</v>
      </c>
      <c r="F20" s="141">
        <f t="shared" si="4"/>
        <v>20000</v>
      </c>
      <c r="G20" s="141">
        <f t="shared" si="4"/>
        <v>20000</v>
      </c>
      <c r="H20" s="243" t="s">
        <v>8</v>
      </c>
    </row>
    <row r="21" spans="1:13" ht="15.75" thickBot="1" x14ac:dyDescent="0.3">
      <c r="B21" s="45" t="s">
        <v>3</v>
      </c>
      <c r="C21" s="135">
        <f>+C20+C17</f>
        <v>547221.94999999995</v>
      </c>
      <c r="D21" s="135">
        <f t="shared" ref="D21:G21" si="5">+D20+D17</f>
        <v>623124.69374999998</v>
      </c>
      <c r="E21" s="135">
        <f t="shared" si="5"/>
        <v>659485.79125000001</v>
      </c>
      <c r="F21" s="135">
        <f t="shared" si="5"/>
        <v>665846.88875000004</v>
      </c>
      <c r="G21" s="135">
        <f t="shared" si="5"/>
        <v>675073.27287500002</v>
      </c>
      <c r="H21" s="243" t="s">
        <v>8</v>
      </c>
    </row>
    <row r="22" spans="1:13" ht="15.75" thickBot="1" x14ac:dyDescent="0.3">
      <c r="B22" s="258" t="s">
        <v>55</v>
      </c>
      <c r="C22" s="41">
        <f>C17*11.27%</f>
        <v>59417.91376499999</v>
      </c>
      <c r="D22" s="41">
        <f t="shared" ref="D22:G22" si="6">D17*11.27%</f>
        <v>66845.152985624998</v>
      </c>
      <c r="E22" s="41">
        <f t="shared" si="6"/>
        <v>69816.048673875004</v>
      </c>
      <c r="F22" s="41">
        <f t="shared" si="6"/>
        <v>72786.944362124996</v>
      </c>
      <c r="G22" s="41">
        <f t="shared" si="6"/>
        <v>73826.757853012503</v>
      </c>
      <c r="H22" s="243" t="s">
        <v>8</v>
      </c>
    </row>
    <row r="23" spans="1:13" ht="15.75" thickBot="1" x14ac:dyDescent="0.3">
      <c r="B23" s="259" t="s">
        <v>92</v>
      </c>
      <c r="C23" s="264">
        <f>C17*7%</f>
        <v>36905.536500000002</v>
      </c>
      <c r="D23" s="264">
        <f t="shared" ref="D23:G23" si="7">D17*7%</f>
        <v>41518.7285625</v>
      </c>
      <c r="E23" s="264">
        <f t="shared" si="7"/>
        <v>43364.005387500001</v>
      </c>
      <c r="F23" s="264">
        <f t="shared" si="7"/>
        <v>45209.282212500009</v>
      </c>
      <c r="G23" s="264">
        <f t="shared" si="7"/>
        <v>45855.129101250008</v>
      </c>
      <c r="H23" s="243" t="s">
        <v>8</v>
      </c>
    </row>
    <row r="24" spans="1:13" ht="15.75" thickBot="1" x14ac:dyDescent="0.3">
      <c r="B24" s="260" t="s">
        <v>5</v>
      </c>
      <c r="C24" s="265">
        <f>C17*0.6%</f>
        <v>3163.3316999999997</v>
      </c>
      <c r="D24" s="265">
        <f t="shared" ref="D24:G24" si="8">D17*0.6%</f>
        <v>3558.7481625</v>
      </c>
      <c r="E24" s="265">
        <f t="shared" si="8"/>
        <v>3716.9147475</v>
      </c>
      <c r="F24" s="265">
        <f t="shared" si="8"/>
        <v>3875.0813325000004</v>
      </c>
      <c r="G24" s="265">
        <f t="shared" si="8"/>
        <v>3930.43963725</v>
      </c>
      <c r="H24" s="243" t="s">
        <v>8</v>
      </c>
    </row>
    <row r="25" spans="1:13" ht="15.75" thickBot="1" x14ac:dyDescent="0.3">
      <c r="B25" s="261" t="s">
        <v>58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243"/>
    </row>
    <row r="26" spans="1:13" ht="15.75" thickBot="1" x14ac:dyDescent="0.3">
      <c r="B26" s="46" t="s">
        <v>59</v>
      </c>
      <c r="C26" s="251">
        <f>+C22+C23+C24+C25</f>
        <v>99486.781964999987</v>
      </c>
      <c r="D26" s="251">
        <f t="shared" ref="D26:G26" si="9">+D22+D23+D24+D25</f>
        <v>111922.62971062501</v>
      </c>
      <c r="E26" s="251">
        <f t="shared" si="9"/>
        <v>116896.96880887501</v>
      </c>
      <c r="F26" s="251">
        <f t="shared" si="9"/>
        <v>121871.30790712501</v>
      </c>
      <c r="G26" s="251">
        <f t="shared" si="9"/>
        <v>123612.32659151251</v>
      </c>
      <c r="H26" s="243"/>
    </row>
    <row r="27" spans="1:13" ht="15.75" thickBot="1" x14ac:dyDescent="0.3">
      <c r="B27" s="9" t="s">
        <v>28</v>
      </c>
      <c r="C27" s="135">
        <f>+C21-C26</f>
        <v>447735.16803499998</v>
      </c>
      <c r="D27" s="135">
        <f t="shared" ref="D27:G27" si="10">+D21-D26</f>
        <v>511202.06403937493</v>
      </c>
      <c r="E27" s="135">
        <f t="shared" si="10"/>
        <v>542588.82244112506</v>
      </c>
      <c r="F27" s="135">
        <f t="shared" si="10"/>
        <v>543975.58084287506</v>
      </c>
      <c r="G27" s="135">
        <f t="shared" si="10"/>
        <v>551460.94628348749</v>
      </c>
      <c r="H27" s="252" t="s">
        <v>8</v>
      </c>
    </row>
    <row r="28" spans="1:13" ht="15.75" thickBot="1" x14ac:dyDescent="0.3">
      <c r="B28" s="18"/>
      <c r="C28" s="56"/>
      <c r="D28" s="56"/>
      <c r="E28" s="19"/>
      <c r="F28" s="19"/>
      <c r="G28" s="19"/>
      <c r="H28" s="253" t="s">
        <v>103</v>
      </c>
    </row>
    <row r="29" spans="1:13" x14ac:dyDescent="0.25">
      <c r="E29" s="218"/>
      <c r="F29" s="218"/>
      <c r="G29" s="218"/>
    </row>
    <row r="30" spans="1:13" x14ac:dyDescent="0.25">
      <c r="E30" s="218"/>
      <c r="F30" s="218"/>
      <c r="G30" s="218"/>
    </row>
    <row r="31" spans="1:13" x14ac:dyDescent="0.25">
      <c r="E31" s="218"/>
      <c r="F31" s="218"/>
      <c r="G31" s="218"/>
    </row>
    <row r="32" spans="1:13" x14ac:dyDescent="0.25">
      <c r="E32" s="218"/>
      <c r="F32" s="218"/>
      <c r="G32" s="218"/>
    </row>
    <row r="33" spans="5:7" x14ac:dyDescent="0.25">
      <c r="E33" s="218"/>
      <c r="F33" s="218"/>
      <c r="G33" s="218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3"/>
  <sheetViews>
    <sheetView zoomScale="112" zoomScaleNormal="112" workbookViewId="0">
      <selection activeCell="F16" sqref="F16"/>
    </sheetView>
  </sheetViews>
  <sheetFormatPr baseColWidth="10" defaultColWidth="11.42578125" defaultRowHeight="15" x14ac:dyDescent="0.25"/>
  <cols>
    <col min="1" max="1" width="11.42578125" style="218"/>
    <col min="2" max="2" width="22.140625" style="218" customWidth="1"/>
    <col min="3" max="3" width="12.5703125" style="128" customWidth="1"/>
    <col min="4" max="7" width="11.42578125" style="128"/>
    <col min="8" max="16384" width="11.42578125" style="218"/>
  </cols>
  <sheetData>
    <row r="1" spans="1:10" ht="15.75" thickBot="1" x14ac:dyDescent="0.3"/>
    <row r="2" spans="1:10" x14ac:dyDescent="0.25">
      <c r="B2" s="219" t="s">
        <v>94</v>
      </c>
      <c r="C2" s="220" t="s">
        <v>95</v>
      </c>
      <c r="D2" s="221"/>
      <c r="E2" s="221"/>
      <c r="F2" s="221"/>
      <c r="G2" s="222" t="s">
        <v>100</v>
      </c>
      <c r="H2" s="223">
        <v>44071</v>
      </c>
      <c r="I2" s="223"/>
      <c r="J2" s="254"/>
    </row>
    <row r="3" spans="1:10" x14ac:dyDescent="0.25">
      <c r="B3" s="224" t="s">
        <v>63</v>
      </c>
      <c r="C3" s="225" t="s">
        <v>97</v>
      </c>
      <c r="E3" s="218"/>
      <c r="F3" s="218"/>
      <c r="G3" s="218"/>
      <c r="J3" s="243"/>
    </row>
    <row r="4" spans="1:10" x14ac:dyDescent="0.25">
      <c r="B4" s="224" t="s">
        <v>64</v>
      </c>
      <c r="C4" s="226" t="s">
        <v>98</v>
      </c>
      <c r="D4" s="227"/>
      <c r="E4" s="218"/>
      <c r="F4" s="218"/>
      <c r="G4" s="218"/>
      <c r="J4" s="243"/>
    </row>
    <row r="5" spans="1:10" ht="18.75" x14ac:dyDescent="0.3">
      <c r="B5" s="255" t="s">
        <v>96</v>
      </c>
      <c r="C5" s="256">
        <v>7</v>
      </c>
      <c r="D5" s="257" t="s">
        <v>127</v>
      </c>
      <c r="E5" s="97"/>
      <c r="F5" s="218"/>
      <c r="G5" s="218"/>
      <c r="J5" s="243"/>
    </row>
    <row r="6" spans="1:10" ht="15.75" thickBot="1" x14ac:dyDescent="0.3">
      <c r="B6" s="149" t="s">
        <v>60</v>
      </c>
      <c r="C6" s="109" t="s">
        <v>128</v>
      </c>
      <c r="D6" s="109"/>
      <c r="E6" s="108"/>
      <c r="F6" s="228"/>
      <c r="G6" s="228"/>
      <c r="H6" s="228"/>
      <c r="I6" s="228"/>
      <c r="J6" s="239"/>
    </row>
    <row r="7" spans="1:10" x14ac:dyDescent="0.25">
      <c r="E7" s="218"/>
      <c r="F7" s="218"/>
      <c r="G7" s="218"/>
    </row>
    <row r="8" spans="1:10" ht="15.75" thickBot="1" x14ac:dyDescent="0.3">
      <c r="B8" s="128" t="s">
        <v>121</v>
      </c>
      <c r="C8" s="218"/>
      <c r="D8" s="229"/>
      <c r="E8" s="129"/>
      <c r="F8" s="129"/>
      <c r="G8" s="129"/>
    </row>
    <row r="9" spans="1:10" ht="15.75" thickBot="1" x14ac:dyDescent="0.3">
      <c r="B9" s="230" t="s">
        <v>24</v>
      </c>
      <c r="C9" s="221"/>
      <c r="D9" s="221"/>
      <c r="E9" s="231"/>
      <c r="F9" s="231"/>
      <c r="G9" s="232" t="s">
        <v>43</v>
      </c>
      <c r="H9" s="233"/>
    </row>
    <row r="10" spans="1:10" ht="15.75" thickBot="1" x14ac:dyDescent="0.3">
      <c r="B10" s="234"/>
      <c r="C10" s="235" t="s">
        <v>112</v>
      </c>
      <c r="D10" s="236"/>
      <c r="E10" s="237" t="s">
        <v>11</v>
      </c>
      <c r="F10" s="238">
        <v>320500</v>
      </c>
      <c r="H10" s="239" t="s">
        <v>21</v>
      </c>
    </row>
    <row r="11" spans="1:10" ht="15.75" thickBot="1" x14ac:dyDescent="0.3">
      <c r="B11" s="224" t="s">
        <v>2</v>
      </c>
      <c r="C11" s="240">
        <v>1</v>
      </c>
      <c r="D11" s="240">
        <v>2</v>
      </c>
      <c r="E11" s="241">
        <v>3</v>
      </c>
      <c r="F11" s="241">
        <v>4</v>
      </c>
      <c r="G11" s="242">
        <v>5</v>
      </c>
      <c r="H11" s="243"/>
    </row>
    <row r="12" spans="1:10" ht="15.75" thickBot="1" x14ac:dyDescent="0.3">
      <c r="B12" s="244" t="s">
        <v>0</v>
      </c>
      <c r="C12" s="245">
        <v>400000</v>
      </c>
      <c r="D12" s="245">
        <v>450000</v>
      </c>
      <c r="E12" s="246">
        <v>470000</v>
      </c>
      <c r="F12" s="246">
        <v>490000</v>
      </c>
      <c r="G12" s="242">
        <v>497000</v>
      </c>
      <c r="H12" s="247"/>
      <c r="I12" s="248"/>
      <c r="J12" s="248"/>
    </row>
    <row r="13" spans="1:10" ht="15.75" thickBot="1" x14ac:dyDescent="0.3">
      <c r="A13" s="129"/>
      <c r="B13" s="98" t="s">
        <v>130</v>
      </c>
      <c r="C13" s="201">
        <v>0</v>
      </c>
      <c r="D13" s="201">
        <v>0</v>
      </c>
      <c r="E13" s="201">
        <v>0</v>
      </c>
      <c r="F13" s="201">
        <v>0</v>
      </c>
      <c r="G13" s="201">
        <v>0</v>
      </c>
      <c r="H13" s="243"/>
    </row>
    <row r="14" spans="1:10" ht="15.75" thickBot="1" x14ac:dyDescent="0.3">
      <c r="A14" s="129"/>
      <c r="B14" s="249" t="s">
        <v>10</v>
      </c>
      <c r="C14" s="201">
        <v>0</v>
      </c>
      <c r="D14" s="201">
        <v>0</v>
      </c>
      <c r="E14" s="201">
        <v>0</v>
      </c>
      <c r="F14" s="201">
        <v>0</v>
      </c>
      <c r="G14" s="201">
        <v>0</v>
      </c>
      <c r="H14" s="243"/>
    </row>
    <row r="15" spans="1:10" ht="15.75" thickBot="1" x14ac:dyDescent="0.3">
      <c r="A15" s="129"/>
      <c r="B15" s="249" t="s">
        <v>7</v>
      </c>
      <c r="C15" s="201">
        <v>0</v>
      </c>
      <c r="D15" s="201">
        <v>0</v>
      </c>
      <c r="E15" s="201">
        <v>0</v>
      </c>
      <c r="F15" s="201">
        <v>0</v>
      </c>
      <c r="G15" s="201">
        <v>0</v>
      </c>
      <c r="H15" s="243"/>
    </row>
    <row r="16" spans="1:10" ht="15.75" thickBot="1" x14ac:dyDescent="0.3">
      <c r="A16" s="129"/>
      <c r="B16" s="200" t="s">
        <v>129</v>
      </c>
      <c r="C16" s="242">
        <f>C12*25%</f>
        <v>100000</v>
      </c>
      <c r="D16" s="242">
        <f>D12*25%</f>
        <v>112500</v>
      </c>
      <c r="E16" s="242">
        <f t="shared" ref="E16:G16" si="0">E12*25%</f>
        <v>117500</v>
      </c>
      <c r="F16" s="242">
        <f t="shared" si="0"/>
        <v>122500</v>
      </c>
      <c r="G16" s="242">
        <f t="shared" si="0"/>
        <v>124250</v>
      </c>
      <c r="H16" s="243" t="s">
        <v>8</v>
      </c>
      <c r="I16" s="130"/>
      <c r="J16" s="130"/>
    </row>
    <row r="17" spans="1:8" ht="15.75" thickBot="1" x14ac:dyDescent="0.3">
      <c r="A17" s="129"/>
      <c r="B17" s="9" t="s">
        <v>25</v>
      </c>
      <c r="C17" s="141">
        <f>SUM(C12:C16)</f>
        <v>500000</v>
      </c>
      <c r="D17" s="141">
        <f t="shared" ref="D17:G17" si="1">SUM(D12:D16)</f>
        <v>562500</v>
      </c>
      <c r="E17" s="141">
        <f t="shared" si="1"/>
        <v>587500</v>
      </c>
      <c r="F17" s="141">
        <f t="shared" si="1"/>
        <v>612500</v>
      </c>
      <c r="G17" s="141">
        <f t="shared" si="1"/>
        <v>621250</v>
      </c>
      <c r="H17" s="243" t="s">
        <v>8</v>
      </c>
    </row>
    <row r="18" spans="1:8" x14ac:dyDescent="0.25">
      <c r="A18" s="129"/>
      <c r="B18" s="26" t="s">
        <v>1</v>
      </c>
      <c r="C18" s="136">
        <v>10000</v>
      </c>
      <c r="D18" s="136">
        <v>10000</v>
      </c>
      <c r="E18" s="136">
        <v>10000</v>
      </c>
      <c r="F18" s="136">
        <v>10000</v>
      </c>
      <c r="G18" s="136">
        <v>10000</v>
      </c>
      <c r="H18" s="243"/>
    </row>
    <row r="19" spans="1:8" ht="15.75" thickBot="1" x14ac:dyDescent="0.3">
      <c r="A19" s="129"/>
      <c r="B19" s="8" t="s">
        <v>12</v>
      </c>
      <c r="C19" s="136">
        <v>10000</v>
      </c>
      <c r="D19" s="136">
        <v>20000</v>
      </c>
      <c r="E19" s="136">
        <v>30000</v>
      </c>
      <c r="F19" s="136">
        <v>10000</v>
      </c>
      <c r="G19" s="136">
        <v>10000</v>
      </c>
      <c r="H19" s="243"/>
    </row>
    <row r="20" spans="1:8" ht="15.75" thickBot="1" x14ac:dyDescent="0.3">
      <c r="A20" s="129"/>
      <c r="B20" s="9" t="s">
        <v>26</v>
      </c>
      <c r="C20" s="141">
        <f>+C19+C18</f>
        <v>20000</v>
      </c>
      <c r="D20" s="141">
        <f t="shared" ref="D20:G20" si="2">+D19+D18</f>
        <v>30000</v>
      </c>
      <c r="E20" s="141">
        <f t="shared" si="2"/>
        <v>40000</v>
      </c>
      <c r="F20" s="141">
        <f t="shared" si="2"/>
        <v>20000</v>
      </c>
      <c r="G20" s="141">
        <f t="shared" si="2"/>
        <v>20000</v>
      </c>
      <c r="H20" s="243" t="s">
        <v>8</v>
      </c>
    </row>
    <row r="21" spans="1:8" ht="15.75" thickBot="1" x14ac:dyDescent="0.3">
      <c r="B21" s="45" t="s">
        <v>3</v>
      </c>
      <c r="C21" s="135">
        <f>+C17+C20</f>
        <v>520000</v>
      </c>
      <c r="D21" s="135">
        <f t="shared" ref="D21:G21" si="3">+D17+D20</f>
        <v>592500</v>
      </c>
      <c r="E21" s="135">
        <f t="shared" si="3"/>
        <v>627500</v>
      </c>
      <c r="F21" s="135">
        <f t="shared" si="3"/>
        <v>632500</v>
      </c>
      <c r="G21" s="135">
        <f t="shared" si="3"/>
        <v>641250</v>
      </c>
      <c r="H21" s="243" t="s">
        <v>8</v>
      </c>
    </row>
    <row r="22" spans="1:8" ht="15.75" thickBot="1" x14ac:dyDescent="0.3">
      <c r="B22" s="258" t="s">
        <v>55</v>
      </c>
      <c r="C22" s="137">
        <f>C17*11.27%</f>
        <v>56350</v>
      </c>
      <c r="D22" s="137">
        <f t="shared" ref="D22:G22" si="4">D17*11.27%</f>
        <v>63393.75</v>
      </c>
      <c r="E22" s="137">
        <f t="shared" si="4"/>
        <v>66211.25</v>
      </c>
      <c r="F22" s="137">
        <f t="shared" si="4"/>
        <v>69028.75</v>
      </c>
      <c r="G22" s="137">
        <f t="shared" si="4"/>
        <v>70014.875</v>
      </c>
      <c r="H22" s="243" t="s">
        <v>8</v>
      </c>
    </row>
    <row r="23" spans="1:8" ht="15.75" thickBot="1" x14ac:dyDescent="0.3">
      <c r="B23" s="259" t="s">
        <v>92</v>
      </c>
      <c r="C23" s="138">
        <f>C17*7%</f>
        <v>35000</v>
      </c>
      <c r="D23" s="138">
        <f t="shared" ref="D23:G23" si="5">D17*7%</f>
        <v>39375.000000000007</v>
      </c>
      <c r="E23" s="138">
        <f t="shared" si="5"/>
        <v>41125.000000000007</v>
      </c>
      <c r="F23" s="138">
        <f t="shared" si="5"/>
        <v>42875.000000000007</v>
      </c>
      <c r="G23" s="138">
        <f t="shared" si="5"/>
        <v>43487.500000000007</v>
      </c>
      <c r="H23" s="243" t="s">
        <v>8</v>
      </c>
    </row>
    <row r="24" spans="1:8" ht="15.75" thickBot="1" x14ac:dyDescent="0.3">
      <c r="B24" s="260" t="s">
        <v>5</v>
      </c>
      <c r="C24" s="139">
        <f>C17*0.6%</f>
        <v>3000</v>
      </c>
      <c r="D24" s="139">
        <f t="shared" ref="D24:G24" si="6">D17*0.6%</f>
        <v>3375</v>
      </c>
      <c r="E24" s="139">
        <f t="shared" si="6"/>
        <v>3525</v>
      </c>
      <c r="F24" s="139">
        <f t="shared" si="6"/>
        <v>3675</v>
      </c>
      <c r="G24" s="139">
        <f t="shared" si="6"/>
        <v>3727.5</v>
      </c>
      <c r="H24" s="243" t="s">
        <v>8</v>
      </c>
    </row>
    <row r="25" spans="1:8" ht="15.75" thickBot="1" x14ac:dyDescent="0.3">
      <c r="B25" s="261" t="s">
        <v>58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243"/>
    </row>
    <row r="26" spans="1:8" ht="15.75" thickBot="1" x14ac:dyDescent="0.3">
      <c r="B26" s="46" t="s">
        <v>59</v>
      </c>
      <c r="C26" s="251">
        <f>SUM(C22:C25)</f>
        <v>94350</v>
      </c>
      <c r="D26" s="251">
        <f t="shared" ref="D26:G26" si="7">SUM(D22:D25)</f>
        <v>106143.75</v>
      </c>
      <c r="E26" s="251">
        <f t="shared" si="7"/>
        <v>110861.25</v>
      </c>
      <c r="F26" s="251">
        <f t="shared" si="7"/>
        <v>115578.75</v>
      </c>
      <c r="G26" s="251">
        <f t="shared" si="7"/>
        <v>117229.875</v>
      </c>
      <c r="H26" s="243"/>
    </row>
    <row r="27" spans="1:8" ht="15.75" thickBot="1" x14ac:dyDescent="0.3">
      <c r="B27" s="9" t="s">
        <v>28</v>
      </c>
      <c r="C27" s="135">
        <f>+C21-C26</f>
        <v>425650</v>
      </c>
      <c r="D27" s="135">
        <f t="shared" ref="D27:G27" si="8">+D21-D26</f>
        <v>486356.25</v>
      </c>
      <c r="E27" s="135">
        <f t="shared" si="8"/>
        <v>516638.75</v>
      </c>
      <c r="F27" s="135">
        <f t="shared" si="8"/>
        <v>516921.25</v>
      </c>
      <c r="G27" s="135">
        <f t="shared" si="8"/>
        <v>524020.125</v>
      </c>
      <c r="H27" s="252" t="s">
        <v>8</v>
      </c>
    </row>
    <row r="28" spans="1:8" ht="15.75" thickBot="1" x14ac:dyDescent="0.3">
      <c r="B28" s="18"/>
      <c r="C28" s="56"/>
      <c r="D28" s="56"/>
      <c r="E28" s="19"/>
      <c r="F28" s="19"/>
      <c r="G28" s="19"/>
      <c r="H28" s="253" t="s">
        <v>103</v>
      </c>
    </row>
    <row r="29" spans="1:8" x14ac:dyDescent="0.25">
      <c r="E29" s="218"/>
      <c r="F29" s="218"/>
      <c r="G29" s="218"/>
    </row>
    <row r="30" spans="1:8" x14ac:dyDescent="0.25">
      <c r="E30" s="218"/>
      <c r="F30" s="218"/>
      <c r="G30" s="218"/>
    </row>
    <row r="31" spans="1:8" x14ac:dyDescent="0.25">
      <c r="E31" s="218"/>
      <c r="F31" s="218"/>
      <c r="G31" s="218"/>
    </row>
    <row r="32" spans="1:8" x14ac:dyDescent="0.25">
      <c r="E32" s="218"/>
      <c r="F32" s="218"/>
      <c r="G32" s="218"/>
    </row>
    <row r="33" spans="5:7" x14ac:dyDescent="0.25">
      <c r="E33" s="218"/>
      <c r="F33" s="218"/>
      <c r="G33" s="2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01-10-2020 </vt:lpstr>
      <vt:lpstr>01-10-2020 (2)</vt:lpstr>
      <vt:lpstr>01-10-2020</vt:lpstr>
      <vt:lpstr>24-9-2020</vt:lpstr>
      <vt:lpstr>10 -9-2020   PRUEBA </vt:lpstr>
      <vt:lpstr>10 -9-2020   TOPE DE GRATIFI (2</vt:lpstr>
      <vt:lpstr>03-9-2020   TOPE DE GRATIFICACI</vt:lpstr>
      <vt:lpstr>03-9-2020 (2)</vt:lpstr>
      <vt:lpstr>03-9-2020</vt:lpstr>
      <vt:lpstr>28-8-2020</vt:lpstr>
      <vt:lpstr>EJERCICIO 2</vt:lpstr>
      <vt:lpstr>20-8-2020</vt:lpstr>
      <vt:lpstr>06-8-2020</vt:lpstr>
      <vt:lpstr>09 JULIO-- 30 junio 2020 (2)</vt:lpstr>
      <vt:lpstr>GUIA   30 junio 2020</vt:lpstr>
      <vt:lpstr>GUIA  MAYO 2020 (4)</vt:lpstr>
      <vt:lpstr>GUIA  MAYO 2020 (3)</vt:lpstr>
      <vt:lpstr>GUIA  MAYO 2020 (2)</vt:lpstr>
      <vt:lpstr>GUIA  MAYO 2020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Leila Pino</cp:lastModifiedBy>
  <cp:lastPrinted>2014-08-22T13:17:09Z</cp:lastPrinted>
  <dcterms:created xsi:type="dcterms:W3CDTF">2014-03-05T00:28:44Z</dcterms:created>
  <dcterms:modified xsi:type="dcterms:W3CDTF">2020-10-05T01:56:54Z</dcterms:modified>
</cp:coreProperties>
</file>