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AGOSTO\4E\"/>
    </mc:Choice>
  </mc:AlternateContent>
  <xr:revisionPtr revIDLastSave="0" documentId="13_ncr:1_{183E598E-FCF6-44B8-BE42-46AA14E553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6-8-2020" sheetId="28" r:id="rId1"/>
    <sheet name="09 JULIO-- 30 junio 2020 (2)" sheetId="27" r:id="rId2"/>
    <sheet name="GUIA   30 junio 2020" sheetId="26" r:id="rId3"/>
    <sheet name="GUIA  MAYO 2020 (4)" sheetId="25" r:id="rId4"/>
    <sheet name="GUIA  MAYO 2020 (3)" sheetId="24" r:id="rId5"/>
    <sheet name="GUIA  MAYO 2020 (2)" sheetId="23" r:id="rId6"/>
    <sheet name="GUIA  MAYO 2020" sheetId="22" r:id="rId7"/>
  </sheets>
  <definedNames>
    <definedName name="_xlnm.Print_Area" localSheetId="0">'06-8-2020'!$B$1:$J$27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27" l="1"/>
  <c r="L27" i="27"/>
  <c r="K27" i="27"/>
  <c r="J27" i="27"/>
  <c r="I27" i="27"/>
  <c r="H27" i="27"/>
  <c r="X26" i="27"/>
  <c r="V20" i="27"/>
  <c r="V27" i="27" s="1"/>
  <c r="L20" i="27"/>
  <c r="L24" i="27" s="1"/>
  <c r="K20" i="27"/>
  <c r="K24" i="27" s="1"/>
  <c r="J20" i="27"/>
  <c r="J24" i="27" s="1"/>
  <c r="I20" i="27"/>
  <c r="I24" i="27" s="1"/>
  <c r="H24" i="27"/>
  <c r="F18" i="27"/>
  <c r="D18" i="27"/>
  <c r="O17" i="27"/>
  <c r="V16" i="27"/>
  <c r="U16" i="27"/>
  <c r="U20" i="27" s="1"/>
  <c r="T16" i="27"/>
  <c r="T20" i="27" s="1"/>
  <c r="T27" i="27" s="1"/>
  <c r="S16" i="27"/>
  <c r="S20" i="27" s="1"/>
  <c r="R16" i="27"/>
  <c r="R20" i="27" s="1"/>
  <c r="R27" i="27" s="1"/>
  <c r="J11" i="27"/>
  <c r="U9" i="27"/>
  <c r="T9" i="27"/>
  <c r="L27" i="26"/>
  <c r="K27" i="26"/>
  <c r="J27" i="26"/>
  <c r="I27" i="26"/>
  <c r="H27" i="26"/>
  <c r="L20" i="26"/>
  <c r="L24" i="26" s="1"/>
  <c r="K20" i="26"/>
  <c r="K24" i="26" s="1"/>
  <c r="J20" i="26"/>
  <c r="J24" i="26" s="1"/>
  <c r="I20" i="26"/>
  <c r="I24" i="26" s="1"/>
  <c r="H20" i="26"/>
  <c r="H24" i="26" s="1"/>
  <c r="F18" i="26"/>
  <c r="D18" i="26"/>
  <c r="O17" i="26"/>
  <c r="J11" i="26"/>
  <c r="J31" i="26" l="1"/>
  <c r="J30" i="26"/>
  <c r="J29" i="26"/>
  <c r="J33" i="26" s="1"/>
  <c r="K31" i="26"/>
  <c r="K30" i="26"/>
  <c r="K29" i="26"/>
  <c r="H31" i="26"/>
  <c r="H30" i="26"/>
  <c r="H29" i="26"/>
  <c r="H28" i="26"/>
  <c r="L31" i="26"/>
  <c r="L30" i="26"/>
  <c r="L29" i="26"/>
  <c r="I31" i="26"/>
  <c r="I30" i="26"/>
  <c r="I29" i="26"/>
  <c r="I33" i="26" s="1"/>
  <c r="K28" i="26"/>
  <c r="L28" i="26"/>
  <c r="I28" i="26"/>
  <c r="J28" i="26"/>
  <c r="J34" i="26" s="1"/>
  <c r="T11" i="27"/>
  <c r="T12" i="27" s="1"/>
  <c r="S26" i="27"/>
  <c r="S24" i="27"/>
  <c r="S27" i="27"/>
  <c r="S25" i="27"/>
  <c r="U26" i="27"/>
  <c r="U24" i="27"/>
  <c r="U27" i="27"/>
  <c r="U25" i="27"/>
  <c r="I28" i="27"/>
  <c r="I31" i="27"/>
  <c r="I30" i="27"/>
  <c r="I29" i="27"/>
  <c r="K28" i="27"/>
  <c r="K31" i="27"/>
  <c r="K30" i="27"/>
  <c r="K29" i="27"/>
  <c r="H31" i="27"/>
  <c r="H30" i="27"/>
  <c r="H29" i="27"/>
  <c r="H28" i="27"/>
  <c r="J31" i="27"/>
  <c r="J30" i="27"/>
  <c r="J29" i="27"/>
  <c r="J28" i="27"/>
  <c r="L31" i="27"/>
  <c r="L30" i="27"/>
  <c r="L29" i="27"/>
  <c r="L28" i="27"/>
  <c r="R24" i="27"/>
  <c r="T24" i="27"/>
  <c r="V24" i="27"/>
  <c r="R26" i="27"/>
  <c r="T26" i="27"/>
  <c r="V26" i="27"/>
  <c r="R25" i="27"/>
  <c r="T25" i="27"/>
  <c r="T29" i="27" s="1"/>
  <c r="V25" i="27"/>
  <c r="V16" i="26"/>
  <c r="V20" i="26" s="1"/>
  <c r="U16" i="26"/>
  <c r="U20" i="26" s="1"/>
  <c r="T16" i="26"/>
  <c r="T20" i="26" s="1"/>
  <c r="S16" i="26"/>
  <c r="S20" i="26" s="1"/>
  <c r="R16" i="26"/>
  <c r="R20" i="26" s="1"/>
  <c r="X26" i="26"/>
  <c r="U9" i="26"/>
  <c r="T11" i="26" s="1"/>
  <c r="T12" i="26" s="1"/>
  <c r="T9" i="26"/>
  <c r="I34" i="26" l="1"/>
  <c r="K33" i="26"/>
  <c r="K34" i="26" s="1"/>
  <c r="K33" i="27"/>
  <c r="I33" i="27"/>
  <c r="U29" i="27"/>
  <c r="U30" i="27" s="1"/>
  <c r="S29" i="27"/>
  <c r="S30" i="27" s="1"/>
  <c r="L33" i="26"/>
  <c r="L34" i="26" s="1"/>
  <c r="H33" i="26"/>
  <c r="H34" i="26" s="1"/>
  <c r="T30" i="27"/>
  <c r="V29" i="27"/>
  <c r="V30" i="27" s="1"/>
  <c r="R29" i="27"/>
  <c r="R30" i="27" s="1"/>
  <c r="L33" i="27"/>
  <c r="L34" i="27" s="1"/>
  <c r="J33" i="27"/>
  <c r="J34" i="27" s="1"/>
  <c r="H33" i="27"/>
  <c r="H34" i="27" s="1"/>
  <c r="K34" i="27"/>
  <c r="I34" i="27"/>
  <c r="R27" i="26"/>
  <c r="R25" i="26"/>
  <c r="R26" i="26"/>
  <c r="R24" i="26"/>
  <c r="T27" i="26"/>
  <c r="T26" i="26"/>
  <c r="T25" i="26"/>
  <c r="T24" i="26"/>
  <c r="V27" i="26"/>
  <c r="V26" i="26"/>
  <c r="V25" i="26"/>
  <c r="V24" i="26"/>
  <c r="S27" i="26"/>
  <c r="S26" i="26"/>
  <c r="S25" i="26"/>
  <c r="S24" i="26"/>
  <c r="U27" i="26"/>
  <c r="U26" i="26"/>
  <c r="U25" i="26"/>
  <c r="U24" i="26"/>
  <c r="R29" i="26" l="1"/>
  <c r="R30" i="26" s="1"/>
  <c r="U29" i="26"/>
  <c r="U30" i="26" s="1"/>
  <c r="S29" i="26"/>
  <c r="S30" i="26" s="1"/>
  <c r="V29" i="26"/>
  <c r="V30" i="26" s="1"/>
  <c r="T29" i="26"/>
  <c r="T30" i="26" s="1"/>
  <c r="G19" i="25"/>
  <c r="D18" i="25"/>
  <c r="H16" i="25"/>
  <c r="G16" i="25"/>
  <c r="F16" i="25"/>
  <c r="E16" i="25"/>
  <c r="D16" i="25"/>
  <c r="C16" i="25"/>
  <c r="G13" i="25"/>
  <c r="G18" i="25" s="1"/>
  <c r="F13" i="25"/>
  <c r="F19" i="25" s="1"/>
  <c r="D13" i="25"/>
  <c r="D20" i="25" s="1"/>
  <c r="H9" i="25"/>
  <c r="H13" i="25" s="1"/>
  <c r="G9" i="25"/>
  <c r="F9" i="25"/>
  <c r="E9" i="25"/>
  <c r="E13" i="25" s="1"/>
  <c r="C9" i="25"/>
  <c r="C13" i="25" s="1"/>
  <c r="A11" i="25"/>
  <c r="E20" i="25" l="1"/>
  <c r="E17" i="25"/>
  <c r="E19" i="25"/>
  <c r="E18" i="25"/>
  <c r="D22" i="25"/>
  <c r="C18" i="25"/>
  <c r="C20" i="25"/>
  <c r="C19" i="25"/>
  <c r="C17" i="25"/>
  <c r="H20" i="25"/>
  <c r="H17" i="25"/>
  <c r="H18" i="25"/>
  <c r="H19" i="25"/>
  <c r="D19" i="25"/>
  <c r="G20" i="25"/>
  <c r="G22" i="25" s="1"/>
  <c r="G23" i="25" s="1"/>
  <c r="F17" i="25"/>
  <c r="F20" i="25"/>
  <c r="G17" i="25"/>
  <c r="D17" i="25"/>
  <c r="F18" i="25"/>
  <c r="A13" i="25"/>
  <c r="F17" i="24"/>
  <c r="E17" i="24"/>
  <c r="H13" i="24"/>
  <c r="G13" i="24"/>
  <c r="F13" i="24"/>
  <c r="E13" i="24"/>
  <c r="D13" i="24"/>
  <c r="H16" i="24"/>
  <c r="H17" i="24" s="1"/>
  <c r="G16" i="24"/>
  <c r="G17" i="24" s="1"/>
  <c r="F16" i="24"/>
  <c r="E16" i="24"/>
  <c r="D16" i="24"/>
  <c r="D17" i="24" s="1"/>
  <c r="C16" i="24"/>
  <c r="C13" i="24"/>
  <c r="C19" i="24" s="1"/>
  <c r="H20" i="24"/>
  <c r="G20" i="24"/>
  <c r="F20" i="24"/>
  <c r="E20" i="24"/>
  <c r="D20" i="24"/>
  <c r="H20" i="23"/>
  <c r="F18" i="23"/>
  <c r="D18" i="23"/>
  <c r="H16" i="23"/>
  <c r="G16" i="23"/>
  <c r="F16" i="23"/>
  <c r="E16" i="23"/>
  <c r="D16" i="23"/>
  <c r="H13" i="23"/>
  <c r="H19" i="23" s="1"/>
  <c r="G13" i="23"/>
  <c r="G20" i="23" s="1"/>
  <c r="F13" i="23"/>
  <c r="F19" i="23" s="1"/>
  <c r="E13" i="23"/>
  <c r="E20" i="23" s="1"/>
  <c r="D13" i="23"/>
  <c r="D19" i="23" s="1"/>
  <c r="C20" i="23"/>
  <c r="C22" i="23" s="1"/>
  <c r="C18" i="23"/>
  <c r="C16" i="23"/>
  <c r="C13" i="23"/>
  <c r="C19" i="23" s="1"/>
  <c r="H16" i="22"/>
  <c r="G16" i="22"/>
  <c r="F16" i="22"/>
  <c r="E16" i="22"/>
  <c r="H13" i="22"/>
  <c r="H20" i="22" s="1"/>
  <c r="G13" i="22"/>
  <c r="G20" i="22" s="1"/>
  <c r="F13" i="22"/>
  <c r="F20" i="22" s="1"/>
  <c r="E13" i="22"/>
  <c r="E20" i="22" s="1"/>
  <c r="D18" i="22"/>
  <c r="D17" i="22"/>
  <c r="D16" i="22"/>
  <c r="D13" i="22"/>
  <c r="D20" i="22" s="1"/>
  <c r="D22" i="22" l="1"/>
  <c r="D23" i="22" s="1"/>
  <c r="D19" i="22"/>
  <c r="H18" i="23"/>
  <c r="C22" i="25"/>
  <c r="C23" i="25" s="1"/>
  <c r="D20" i="23"/>
  <c r="H22" i="25"/>
  <c r="H23" i="25" s="1"/>
  <c r="F20" i="23"/>
  <c r="F22" i="25"/>
  <c r="F23" i="25" s="1"/>
  <c r="D23" i="25"/>
  <c r="E22" i="25"/>
  <c r="E23" i="25" s="1"/>
  <c r="C18" i="24"/>
  <c r="C20" i="24"/>
  <c r="C17" i="24"/>
  <c r="E18" i="24"/>
  <c r="G18" i="24"/>
  <c r="E19" i="24"/>
  <c r="G19" i="24"/>
  <c r="D18" i="24"/>
  <c r="F18" i="24"/>
  <c r="H18" i="24"/>
  <c r="D19" i="24"/>
  <c r="F19" i="24"/>
  <c r="H19" i="24"/>
  <c r="H22" i="24" s="1"/>
  <c r="E17" i="23"/>
  <c r="G17" i="23"/>
  <c r="E19" i="23"/>
  <c r="G19" i="23"/>
  <c r="D22" i="23"/>
  <c r="H22" i="23"/>
  <c r="C17" i="23"/>
  <c r="C23" i="23" s="1"/>
  <c r="D17" i="23"/>
  <c r="F17" i="23"/>
  <c r="H17" i="23"/>
  <c r="E18" i="23"/>
  <c r="G18" i="23"/>
  <c r="F22" i="23"/>
  <c r="F23" i="23" s="1"/>
  <c r="E17" i="22"/>
  <c r="G17" i="22"/>
  <c r="E18" i="22"/>
  <c r="G18" i="22"/>
  <c r="E19" i="22"/>
  <c r="G19" i="22"/>
  <c r="F17" i="22"/>
  <c r="H17" i="22"/>
  <c r="F18" i="22"/>
  <c r="H18" i="22"/>
  <c r="F19" i="22"/>
  <c r="H19" i="22"/>
  <c r="C16" i="22"/>
  <c r="C13" i="22"/>
  <c r="C20" i="22" s="1"/>
  <c r="E22" i="23" l="1"/>
  <c r="E23" i="23" s="1"/>
  <c r="G22" i="23"/>
  <c r="G23" i="23" s="1"/>
  <c r="C22" i="24"/>
  <c r="C23" i="24"/>
  <c r="G22" i="24"/>
  <c r="D22" i="24"/>
  <c r="D23" i="24" s="1"/>
  <c r="F22" i="24"/>
  <c r="E22" i="24"/>
  <c r="E23" i="24" s="1"/>
  <c r="H23" i="24"/>
  <c r="F23" i="24"/>
  <c r="G23" i="24"/>
  <c r="H23" i="23"/>
  <c r="D23" i="23"/>
  <c r="H22" i="22"/>
  <c r="H23" i="22"/>
  <c r="G22" i="22"/>
  <c r="G23" i="22"/>
  <c r="F22" i="22"/>
  <c r="F23" i="22"/>
  <c r="E22" i="22"/>
  <c r="E23" i="22"/>
  <c r="C17" i="22"/>
  <c r="C19" i="22"/>
  <c r="C18" i="22"/>
  <c r="C22" i="22" l="1"/>
  <c r="C23" i="22"/>
</calcChain>
</file>

<file path=xl/sharedStrings.xml><?xml version="1.0" encoding="utf-8"?>
<sst xmlns="http://schemas.openxmlformats.org/spreadsheetml/2006/main" count="428" uniqueCount="106">
  <si>
    <t>SUELDO</t>
  </si>
  <si>
    <t>COLACION</t>
  </si>
  <si>
    <t>DETALLE</t>
  </si>
  <si>
    <t>TOTAL HABERES</t>
  </si>
  <si>
    <t>SALUD  7%</t>
  </si>
  <si>
    <t>SEG. CESAN  0,6%</t>
  </si>
  <si>
    <t>TOTAL DESCTOS</t>
  </si>
  <si>
    <t>PARTICIPACION</t>
  </si>
  <si>
    <t>5 PUNTOS</t>
  </si>
  <si>
    <t>GRATIFICACION 25%</t>
  </si>
  <si>
    <t>SUEELDO LIQUIDO</t>
  </si>
  <si>
    <t xml:space="preserve">COMISION </t>
  </si>
  <si>
    <t>ingreso minimo</t>
  </si>
  <si>
    <t>MOVILACION</t>
  </si>
  <si>
    <t>A.F.P. 11,45. %</t>
  </si>
  <si>
    <t xml:space="preserve">LIQUIDACION DE  </t>
  </si>
  <si>
    <t>SUELDO   ES  UN DOCUMENTO QUE DEBE ENTREGARCE AL TRABAJADOR  Y ESTE FIRMARLO , CON EL  CUAL  USTED COMO EMPLEADOR</t>
  </si>
  <si>
    <t>PUEDE COMPROBAR EL PAGO DEL SUELDO  AL TRABAJADOR, EN LA LIQUIDACION SE INDICAN LOS MONTOS PAGADOS POR SUELDO BASE , MOVILIZAION</t>
  </si>
  <si>
    <t xml:space="preserve">COLACION ETC.    Y  DESCUENTOS  LEGALES , TRIBUTARIOS </t>
  </si>
  <si>
    <t>TRABAJADOR</t>
  </si>
  <si>
    <t>IMPTO UNICO</t>
  </si>
  <si>
    <t>EJEMPLO</t>
  </si>
  <si>
    <t>PUNTAJE</t>
  </si>
  <si>
    <t>35 PUNTOS</t>
  </si>
  <si>
    <t>TOTAL</t>
  </si>
  <si>
    <t xml:space="preserve">HAGA CALCULOS DE REMUNERACIONES DE 5 TRABAJADORES </t>
  </si>
  <si>
    <t>TOTAL IMPONIBLE</t>
  </si>
  <si>
    <t>TOTAL NO IMPONIBLE</t>
  </si>
  <si>
    <t xml:space="preserve"> HORAS EXTRAS</t>
  </si>
  <si>
    <t>SUELDO LIQUIDO</t>
  </si>
  <si>
    <t>???????</t>
  </si>
  <si>
    <t xml:space="preserve"> HORAS EXTRAS 10 abril 2020</t>
  </si>
  <si>
    <t xml:space="preserve">MENSUAL </t>
  </si>
  <si>
    <t>FACTOR</t>
  </si>
  <si>
    <t>CONTRATO</t>
  </si>
  <si>
    <t>|</t>
  </si>
  <si>
    <t xml:space="preserve">GRATIFICACION  </t>
  </si>
  <si>
    <t>CORRESPONDE A PARTE DE LAS UTILIDADES QU EL EMPLEADOR BENEFICA AL TRBAJADOR</t>
  </si>
  <si>
    <t>1°  FORMA</t>
  </si>
  <si>
    <r>
      <t xml:space="preserve">SE CALCULA Y  SE PAGA UNA VEZ AL AÑO Y SIEMPRE Y CUANDO OBTENGA </t>
    </r>
    <r>
      <rPr>
        <sz val="11"/>
        <color rgb="FFFF0000"/>
        <rFont val="Calibri"/>
        <family val="2"/>
        <scheme val="minor"/>
      </rPr>
      <t>UTILIDADES</t>
    </r>
    <r>
      <rPr>
        <sz val="11"/>
        <color theme="1"/>
        <rFont val="Calibri"/>
        <family val="2"/>
        <scheme val="minor"/>
      </rPr>
      <t xml:space="preserve"> DEL EJERCICIO</t>
    </r>
  </si>
  <si>
    <t>FORMULA</t>
  </si>
  <si>
    <t>DE LA UTILIDADES  SE REPARTE A LOS TRABAJADORES EL 30% DE LAS UTILIDADES</t>
  </si>
  <si>
    <t>EJEMPLO N° 1</t>
  </si>
  <si>
    <t xml:space="preserve">UTILIDADES DEL EJERCICIO ( 1 AÑO ) </t>
  </si>
  <si>
    <t>GRATIFICACION</t>
  </si>
  <si>
    <t>SE PAGA EN EL MES DE MAYO  A LOS TRABAJADORES</t>
  </si>
  <si>
    <t>EJEMPLO N° 2</t>
  </si>
  <si>
    <t xml:space="preserve">PERDIDA DEL EJERCICIO </t>
  </si>
  <si>
    <t>NO PAGA GRATIFICACION</t>
  </si>
  <si>
    <t>MULTIPLICA</t>
  </si>
  <si>
    <t xml:space="preserve"> HORAS  EXTRA 20</t>
  </si>
  <si>
    <t>AL  SUELDO</t>
  </si>
  <si>
    <t>LUEGO POR</t>
  </si>
  <si>
    <t>LAS HORAS</t>
  </si>
  <si>
    <t>KRINA</t>
  </si>
  <si>
    <t xml:space="preserve">TIARE </t>
  </si>
  <si>
    <t>A.F.P. 11,27. %</t>
  </si>
  <si>
    <t>ITE</t>
  </si>
  <si>
    <t>KARINA B</t>
  </si>
  <si>
    <t>IMPUESTO UNICO</t>
  </si>
  <si>
    <t>TOTAL DESCUENTOS</t>
  </si>
  <si>
    <t>OBJETIVO</t>
  </si>
  <si>
    <t>CALCULAR GRATIFICACION</t>
  </si>
  <si>
    <t>CÁLCULO DE REMUNERACIÓN, FINIQUITOS Y OBLIGACIONES LABORALES, 4E, CARLOS ÓRDENES  -  30  JUNIO 2020</t>
  </si>
  <si>
    <t>MODULO</t>
  </si>
  <si>
    <t>CURSO</t>
  </si>
  <si>
    <t>4° E</t>
  </si>
  <si>
    <t>GUIA</t>
  </si>
  <si>
    <t>N°  5</t>
  </si>
  <si>
    <t>ASISTENCIA</t>
  </si>
  <si>
    <t>LEY LABORAL   CODIGO DE TRABAJO</t>
  </si>
  <si>
    <t xml:space="preserve">OPCIONAL ANUAL </t>
  </si>
  <si>
    <t>PERDIDA</t>
  </si>
  <si>
    <t>GANANCIA</t>
  </si>
  <si>
    <t>CUENTAS</t>
  </si>
  <si>
    <t>SUELDOS</t>
  </si>
  <si>
    <t>VENTAS</t>
  </si>
  <si>
    <t>TOTALES</t>
  </si>
  <si>
    <t>EJERCICIO  IGUAL 1 AÑO</t>
  </si>
  <si>
    <t>RESULTADO</t>
  </si>
  <si>
    <t>RENTA , BENEFICIO , UTILIDAD</t>
  </si>
  <si>
    <t>POITIVO</t>
  </si>
  <si>
    <t>PAGAR EL</t>
  </si>
  <si>
    <t>PAGAR POR CONCEPTO DE GRATIFICACION</t>
  </si>
  <si>
    <t>A LOS  TRABAJADORES</t>
  </si>
  <si>
    <t>GRATIFICACION ANUAL</t>
  </si>
  <si>
    <t>DIVIDO POR 5</t>
  </si>
  <si>
    <t xml:space="preserve"> HORAS  EXTRA 5</t>
  </si>
  <si>
    <t xml:space="preserve">EMPRESA </t>
  </si>
  <si>
    <t>SUELDO BASE</t>
  </si>
  <si>
    <t>VALOR 1 UNA HORA EXT</t>
  </si>
  <si>
    <t>TOTAL HORA EXT.  T</t>
  </si>
  <si>
    <t xml:space="preserve">TOTAL A PAGAR POR 20 </t>
  </si>
  <si>
    <t>SALUD  7% FONASA</t>
  </si>
  <si>
    <t>09--JULIO 2020</t>
  </si>
  <si>
    <t>ESPECIALIDAD</t>
  </si>
  <si>
    <t>ADMINISTRACION EN RECURSOS HUMANOS</t>
  </si>
  <si>
    <t xml:space="preserve">GUIA  N°  </t>
  </si>
  <si>
    <t>4° E  AÑO 2020</t>
  </si>
  <si>
    <t>FECHA  06--08--2020</t>
  </si>
  <si>
    <t>FECHA</t>
  </si>
  <si>
    <t>CALCULAR   GRATIFICACION  ANUAL</t>
  </si>
  <si>
    <t>40 PUNTOS</t>
  </si>
  <si>
    <t>TOTAL  PUNTOS</t>
  </si>
  <si>
    <t>AGOSTO</t>
  </si>
  <si>
    <t xml:space="preserve">CÁLCULO DE REMUNERACIÓN, FINIQUITOS Y OBLIGACIONES LABORALES,  CARLOS ÓRDENES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</si>
</sst>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color theme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Fill="1" applyBorder="1"/>
    <xf numFmtId="3" fontId="0" fillId="0" borderId="6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1" xfId="0" applyNumberFormat="1" applyFill="1" applyBorder="1"/>
    <xf numFmtId="0" fontId="1" fillId="0" borderId="0" xfId="0" applyFont="1" applyFill="1" applyBorder="1"/>
    <xf numFmtId="3" fontId="2" fillId="0" borderId="7" xfId="0" applyNumberFormat="1" applyFont="1" applyFill="1" applyBorder="1"/>
    <xf numFmtId="3" fontId="2" fillId="0" borderId="6" xfId="0" applyNumberFormat="1" applyFont="1" applyFill="1" applyBorder="1"/>
    <xf numFmtId="3" fontId="3" fillId="0" borderId="7" xfId="0" applyNumberFormat="1" applyFont="1" applyFill="1" applyBorder="1"/>
    <xf numFmtId="3" fontId="2" fillId="0" borderId="4" xfId="0" applyNumberFormat="1" applyFont="1" applyFill="1" applyBorder="1"/>
    <xf numFmtId="3" fontId="0" fillId="0" borderId="4" xfId="0" applyNumberFormat="1" applyFill="1" applyBorder="1"/>
    <xf numFmtId="0" fontId="0" fillId="0" borderId="9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12" xfId="0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0" fillId="0" borderId="3" xfId="0" applyFill="1" applyBorder="1"/>
    <xf numFmtId="0" fontId="0" fillId="0" borderId="9" xfId="0" applyFill="1" applyBorder="1" applyAlignment="1">
      <alignment horizontal="center"/>
    </xf>
    <xf numFmtId="3" fontId="0" fillId="0" borderId="13" xfId="0" applyNumberFormat="1" applyFill="1" applyBorder="1"/>
    <xf numFmtId="3" fontId="0" fillId="0" borderId="14" xfId="0" applyNumberFormat="1" applyFill="1" applyBorder="1" applyAlignment="1">
      <alignment horizontal="center"/>
    </xf>
    <xf numFmtId="164" fontId="0" fillId="0" borderId="0" xfId="0" applyNumberFormat="1" applyFill="1" applyBorder="1"/>
    <xf numFmtId="3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9" xfId="0" applyNumberFormat="1" applyFont="1" applyFill="1" applyBorder="1"/>
    <xf numFmtId="3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6" fillId="0" borderId="7" xfId="0" applyNumberFormat="1" applyFont="1" applyFill="1" applyBorder="1"/>
    <xf numFmtId="3" fontId="6" fillId="0" borderId="6" xfId="0" applyNumberFormat="1" applyFont="1" applyFill="1" applyBorder="1"/>
    <xf numFmtId="3" fontId="0" fillId="0" borderId="17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6" fillId="2" borderId="7" xfId="0" applyNumberFormat="1" applyFont="1" applyFill="1" applyBorder="1"/>
    <xf numFmtId="14" fontId="0" fillId="0" borderId="1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4" xfId="0" applyNumberFormat="1" applyFont="1" applyFill="1" applyBorder="1"/>
    <xf numFmtId="3" fontId="7" fillId="0" borderId="9" xfId="0" applyNumberFormat="1" applyFont="1" applyFill="1" applyBorder="1"/>
    <xf numFmtId="3" fontId="8" fillId="2" borderId="2" xfId="0" applyNumberFormat="1" applyFont="1" applyFill="1" applyBorder="1" applyAlignment="1">
      <alignment horizontal="center"/>
    </xf>
    <xf numFmtId="3" fontId="0" fillId="3" borderId="6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3" borderId="0" xfId="0" applyFill="1" applyBorder="1"/>
    <xf numFmtId="3" fontId="9" fillId="0" borderId="0" xfId="0" applyNumberFormat="1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0" fillId="2" borderId="0" xfId="0" applyNumberFormat="1" applyFill="1" applyBorder="1"/>
    <xf numFmtId="3" fontId="10" fillId="0" borderId="13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0" borderId="0" xfId="0" applyNumberFormat="1" applyFill="1" applyBorder="1"/>
    <xf numFmtId="0" fontId="4" fillId="2" borderId="0" xfId="0" applyFont="1" applyFill="1" applyBorder="1"/>
    <xf numFmtId="9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0" fontId="4" fillId="0" borderId="0" xfId="0" applyFont="1" applyFill="1" applyBorder="1"/>
    <xf numFmtId="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14" fontId="4" fillId="0" borderId="10" xfId="0" applyNumberFormat="1" applyFont="1" applyFill="1" applyBorder="1"/>
    <xf numFmtId="0" fontId="0" fillId="0" borderId="14" xfId="0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/>
    <xf numFmtId="0" fontId="14" fillId="2" borderId="0" xfId="0" applyFont="1" applyFill="1" applyBorder="1"/>
    <xf numFmtId="3" fontId="4" fillId="0" borderId="6" xfId="0" applyNumberFormat="1" applyFont="1" applyFill="1" applyBorder="1"/>
    <xf numFmtId="3" fontId="0" fillId="4" borderId="0" xfId="0" applyNumberForma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5" fillId="0" borderId="6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0" fillId="0" borderId="0" xfId="0" applyNumberFormat="1" applyFill="1" applyBorder="1"/>
    <xf numFmtId="3" fontId="0" fillId="0" borderId="21" xfId="0" applyNumberFormat="1" applyFill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9" fillId="2" borderId="0" xfId="0" applyFont="1" applyFill="1" applyBorder="1"/>
    <xf numFmtId="0" fontId="0" fillId="0" borderId="4" xfId="0" applyFill="1" applyBorder="1"/>
    <xf numFmtId="3" fontId="0" fillId="0" borderId="5" xfId="0" applyNumberFormat="1" applyFill="1" applyBorder="1"/>
    <xf numFmtId="0" fontId="0" fillId="0" borderId="6" xfId="0" applyFill="1" applyBorder="1"/>
    <xf numFmtId="3" fontId="0" fillId="0" borderId="18" xfId="0" applyNumberFormat="1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" xfId="0" applyFill="1" applyBorder="1"/>
    <xf numFmtId="3" fontId="0" fillId="0" borderId="2" xfId="0" applyNumberFormat="1" applyFill="1" applyBorder="1"/>
    <xf numFmtId="3" fontId="0" fillId="0" borderId="19" xfId="0" applyNumberFormat="1" applyFill="1" applyBorder="1"/>
    <xf numFmtId="3" fontId="0" fillId="2" borderId="7" xfId="0" applyNumberFormat="1" applyFill="1" applyBorder="1"/>
    <xf numFmtId="3" fontId="0" fillId="2" borderId="4" xfId="0" applyNumberForma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16" fillId="0" borderId="0" xfId="0" applyNumberFormat="1" applyFont="1" applyFill="1" applyBorder="1"/>
    <xf numFmtId="3" fontId="16" fillId="0" borderId="6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" fontId="14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/>
    </xf>
    <xf numFmtId="0" fontId="4" fillId="5" borderId="0" xfId="0" applyFont="1" applyFill="1" applyBorder="1"/>
    <xf numFmtId="9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5" fillId="0" borderId="7" xfId="0" applyNumberFormat="1" applyFont="1" applyFill="1" applyBorder="1"/>
    <xf numFmtId="3" fontId="18" fillId="0" borderId="21" xfId="0" applyNumberFormat="1" applyFont="1" applyFill="1" applyBorder="1" applyAlignment="1">
      <alignment horizontal="center"/>
    </xf>
    <xf numFmtId="3" fontId="19" fillId="0" borderId="7" xfId="0" applyNumberFormat="1" applyFont="1" applyFill="1" applyBorder="1"/>
    <xf numFmtId="0" fontId="0" fillId="0" borderId="10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0" fillId="0" borderId="8" xfId="0" applyFill="1" applyBorder="1"/>
    <xf numFmtId="0" fontId="0" fillId="0" borderId="18" xfId="0" applyFill="1" applyBorder="1"/>
    <xf numFmtId="0" fontId="4" fillId="0" borderId="6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3" fillId="0" borderId="8" xfId="0" applyFont="1" applyFill="1" applyBorder="1" applyAlignment="1">
      <alignment horizontal="right"/>
    </xf>
    <xf numFmtId="164" fontId="13" fillId="0" borderId="8" xfId="0" applyNumberFormat="1" applyFont="1" applyFill="1" applyBorder="1"/>
    <xf numFmtId="0" fontId="12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12" zoomScaleNormal="112" workbookViewId="0">
      <selection activeCell="C3" sqref="C3"/>
    </sheetView>
  </sheetViews>
  <sheetFormatPr baseColWidth="10" defaultColWidth="11.42578125" defaultRowHeight="15" x14ac:dyDescent="0.25"/>
  <cols>
    <col min="1" max="1" width="11.42578125" style="1"/>
    <col min="2" max="2" width="22.140625" style="1" customWidth="1"/>
    <col min="3" max="3" width="12.5703125" style="29" customWidth="1"/>
    <col min="4" max="7" width="11.42578125" style="29"/>
    <col min="8" max="16384" width="11.42578125" style="1"/>
  </cols>
  <sheetData>
    <row r="1" spans="1:10" x14ac:dyDescent="0.25">
      <c r="B1" s="21" t="s">
        <v>95</v>
      </c>
      <c r="C1" s="144" t="s">
        <v>96</v>
      </c>
      <c r="D1" s="30"/>
      <c r="E1" s="30"/>
      <c r="F1" s="30"/>
      <c r="G1" s="30" t="s">
        <v>100</v>
      </c>
      <c r="H1" s="156" t="s">
        <v>104</v>
      </c>
      <c r="I1" s="13"/>
      <c r="J1" s="15"/>
    </row>
    <row r="2" spans="1:10" x14ac:dyDescent="0.25">
      <c r="B2" s="145" t="s">
        <v>64</v>
      </c>
      <c r="C2" s="80" t="s">
        <v>105</v>
      </c>
      <c r="E2" s="1"/>
      <c r="F2" s="1"/>
      <c r="G2" s="1"/>
      <c r="J2" s="16"/>
    </row>
    <row r="3" spans="1:10" x14ac:dyDescent="0.25">
      <c r="B3" s="145" t="s">
        <v>65</v>
      </c>
      <c r="C3" s="105" t="s">
        <v>98</v>
      </c>
      <c r="D3" s="43"/>
      <c r="E3" s="1"/>
      <c r="F3" s="1"/>
      <c r="G3" s="1"/>
      <c r="J3" s="16"/>
    </row>
    <row r="4" spans="1:10" x14ac:dyDescent="0.25">
      <c r="B4" s="146" t="s">
        <v>97</v>
      </c>
      <c r="C4" s="71">
        <v>6</v>
      </c>
      <c r="D4" s="43" t="s">
        <v>99</v>
      </c>
      <c r="E4" s="1"/>
      <c r="F4" s="1"/>
      <c r="G4" s="1"/>
      <c r="J4" s="16"/>
    </row>
    <row r="5" spans="1:10" ht="15.75" thickBot="1" x14ac:dyDescent="0.3">
      <c r="B5" s="149" t="s">
        <v>61</v>
      </c>
      <c r="C5" s="109" t="s">
        <v>101</v>
      </c>
      <c r="D5" s="109"/>
      <c r="E5" s="108"/>
      <c r="F5" s="147"/>
      <c r="G5" s="108" t="s">
        <v>103</v>
      </c>
      <c r="H5" s="108"/>
      <c r="I5" s="109">
        <v>40</v>
      </c>
      <c r="J5" s="148"/>
    </row>
    <row r="6" spans="1:10" x14ac:dyDescent="0.25">
      <c r="E6" s="1"/>
      <c r="F6" s="1"/>
      <c r="G6" s="1"/>
    </row>
    <row r="7" spans="1:10" ht="15.75" thickBot="1" x14ac:dyDescent="0.3">
      <c r="B7" s="29"/>
      <c r="C7" s="89"/>
      <c r="D7" s="90"/>
      <c r="E7" s="91"/>
      <c r="F7" s="85"/>
      <c r="G7" s="85"/>
    </row>
    <row r="8" spans="1:10" ht="15.75" thickBot="1" x14ac:dyDescent="0.3">
      <c r="B8" s="12" t="s">
        <v>25</v>
      </c>
      <c r="C8" s="30"/>
      <c r="D8" s="30"/>
      <c r="E8" s="13"/>
      <c r="F8" s="13"/>
      <c r="G8" s="93" t="s">
        <v>44</v>
      </c>
      <c r="H8" s="15"/>
    </row>
    <row r="9" spans="1:10" ht="15.75" thickBot="1" x14ac:dyDescent="0.3">
      <c r="B9" s="113"/>
      <c r="C9" s="152"/>
      <c r="D9" s="153"/>
      <c r="E9" s="154" t="s">
        <v>12</v>
      </c>
      <c r="F9" s="154"/>
      <c r="G9" s="155">
        <v>320500</v>
      </c>
      <c r="H9" s="148" t="s">
        <v>22</v>
      </c>
    </row>
    <row r="10" spans="1:10" ht="15.75" thickBot="1" x14ac:dyDescent="0.3">
      <c r="B10" s="145" t="s">
        <v>2</v>
      </c>
      <c r="C10" s="150" t="s">
        <v>19</v>
      </c>
      <c r="D10" s="150" t="s">
        <v>19</v>
      </c>
      <c r="E10" s="151" t="s">
        <v>19</v>
      </c>
      <c r="F10" s="151" t="s">
        <v>19</v>
      </c>
      <c r="G10" s="150" t="s">
        <v>19</v>
      </c>
      <c r="H10" s="16"/>
      <c r="J10" s="71"/>
    </row>
    <row r="11" spans="1:10" ht="15.75" thickBot="1" x14ac:dyDescent="0.3">
      <c r="B11" s="5" t="s">
        <v>0</v>
      </c>
      <c r="C11" s="107">
        <v>400000</v>
      </c>
      <c r="D11" s="107">
        <v>430000</v>
      </c>
      <c r="E11" s="107">
        <v>450000</v>
      </c>
      <c r="F11" s="142">
        <v>500000</v>
      </c>
      <c r="G11" s="107">
        <v>560000</v>
      </c>
      <c r="H11" s="16"/>
    </row>
    <row r="12" spans="1:10" ht="15.75" thickBot="1" x14ac:dyDescent="0.3">
      <c r="A12" s="85"/>
      <c r="B12" s="98" t="s">
        <v>50</v>
      </c>
      <c r="C12" s="48"/>
      <c r="D12" s="48"/>
      <c r="E12" s="48"/>
      <c r="F12" s="48"/>
      <c r="G12" s="48"/>
      <c r="H12" s="16"/>
      <c r="J12" s="71"/>
    </row>
    <row r="13" spans="1:10" ht="15.75" thickBot="1" x14ac:dyDescent="0.3">
      <c r="A13" s="85"/>
      <c r="B13" s="2" t="s">
        <v>11</v>
      </c>
      <c r="C13" s="48">
        <v>0</v>
      </c>
      <c r="D13" s="48"/>
      <c r="E13" s="48"/>
      <c r="F13" s="48"/>
      <c r="G13" s="48"/>
      <c r="H13" s="16"/>
    </row>
    <row r="14" spans="1:10" ht="15.75" thickBot="1" x14ac:dyDescent="0.3">
      <c r="A14" s="85"/>
      <c r="B14" s="2" t="s">
        <v>7</v>
      </c>
      <c r="C14" s="48">
        <v>0</v>
      </c>
      <c r="D14" s="48"/>
      <c r="E14" s="48"/>
      <c r="F14" s="48"/>
      <c r="G14" s="48"/>
      <c r="H14" s="16"/>
    </row>
    <row r="15" spans="1:10" ht="15.75" thickBot="1" x14ac:dyDescent="0.3">
      <c r="A15" s="85"/>
      <c r="B15" s="4" t="s">
        <v>85</v>
      </c>
      <c r="C15" s="50"/>
      <c r="D15" s="50"/>
      <c r="E15" s="50"/>
      <c r="F15" s="50"/>
      <c r="G15" s="50"/>
      <c r="H15" s="16" t="s">
        <v>8</v>
      </c>
    </row>
    <row r="16" spans="1:10" ht="15.75" thickBot="1" x14ac:dyDescent="0.3">
      <c r="A16" s="85"/>
      <c r="B16" s="45" t="s">
        <v>26</v>
      </c>
      <c r="C16" s="134"/>
      <c r="D16" s="134"/>
      <c r="E16" s="134"/>
      <c r="F16" s="134"/>
      <c r="G16" s="134"/>
      <c r="H16" s="16" t="s">
        <v>8</v>
      </c>
    </row>
    <row r="17" spans="1:8" x14ac:dyDescent="0.25">
      <c r="A17" s="85"/>
      <c r="B17" s="26" t="s">
        <v>1</v>
      </c>
      <c r="C17" s="135">
        <v>10000</v>
      </c>
      <c r="D17" s="135">
        <v>10000</v>
      </c>
      <c r="E17" s="135">
        <v>10000</v>
      </c>
      <c r="F17" s="135">
        <v>10000</v>
      </c>
      <c r="G17" s="135">
        <v>10000</v>
      </c>
      <c r="H17" s="16"/>
    </row>
    <row r="18" spans="1:8" ht="15.75" thickBot="1" x14ac:dyDescent="0.3">
      <c r="A18" s="85"/>
      <c r="B18" s="8" t="s">
        <v>13</v>
      </c>
      <c r="C18" s="135">
        <v>10000</v>
      </c>
      <c r="D18" s="135">
        <v>10000</v>
      </c>
      <c r="E18" s="135">
        <v>10000</v>
      </c>
      <c r="F18" s="135">
        <v>10000</v>
      </c>
      <c r="G18" s="135">
        <v>10000</v>
      </c>
      <c r="H18" s="16"/>
    </row>
    <row r="19" spans="1:8" ht="15.75" thickBot="1" x14ac:dyDescent="0.3">
      <c r="A19" s="85"/>
      <c r="B19" s="45" t="s">
        <v>27</v>
      </c>
      <c r="C19" s="134"/>
      <c r="D19" s="134"/>
      <c r="E19" s="134"/>
      <c r="F19" s="134"/>
      <c r="G19" s="134"/>
      <c r="H19" s="16" t="s">
        <v>8</v>
      </c>
    </row>
    <row r="20" spans="1:8" ht="15.75" thickBot="1" x14ac:dyDescent="0.3">
      <c r="B20" s="45" t="s">
        <v>3</v>
      </c>
      <c r="C20" s="134"/>
      <c r="D20" s="134"/>
      <c r="E20" s="134"/>
      <c r="F20" s="134"/>
      <c r="G20" s="134"/>
      <c r="H20" s="16" t="s">
        <v>8</v>
      </c>
    </row>
    <row r="21" spans="1:8" ht="15.75" thickBot="1" x14ac:dyDescent="0.3">
      <c r="B21" s="143" t="s">
        <v>56</v>
      </c>
      <c r="C21" s="136"/>
      <c r="D21" s="136"/>
      <c r="E21" s="136"/>
      <c r="F21" s="136"/>
      <c r="G21" s="136"/>
      <c r="H21" s="16" t="s">
        <v>8</v>
      </c>
    </row>
    <row r="22" spans="1:8" ht="15.75" thickBot="1" x14ac:dyDescent="0.3">
      <c r="B22" s="10" t="s">
        <v>93</v>
      </c>
      <c r="C22" s="137"/>
      <c r="D22" s="137"/>
      <c r="E22" s="137"/>
      <c r="F22" s="137"/>
      <c r="G22" s="137"/>
      <c r="H22" s="16" t="s">
        <v>8</v>
      </c>
    </row>
    <row r="23" spans="1:8" ht="15.75" thickBot="1" x14ac:dyDescent="0.3">
      <c r="B23" s="27" t="s">
        <v>5</v>
      </c>
      <c r="C23" s="138"/>
      <c r="D23" s="138"/>
      <c r="E23" s="138"/>
      <c r="F23" s="138"/>
      <c r="G23" s="138"/>
      <c r="H23" s="16" t="s">
        <v>8</v>
      </c>
    </row>
    <row r="24" spans="1:8" ht="15.75" thickBot="1" x14ac:dyDescent="0.3">
      <c r="B24" s="141" t="s">
        <v>59</v>
      </c>
      <c r="C24" s="136"/>
      <c r="D24" s="136"/>
      <c r="E24" s="136"/>
      <c r="F24" s="136"/>
      <c r="G24" s="136"/>
      <c r="H24" s="16"/>
    </row>
    <row r="25" spans="1:8" ht="15.75" thickBot="1" x14ac:dyDescent="0.3">
      <c r="B25" s="103" t="s">
        <v>60</v>
      </c>
      <c r="C25" s="139"/>
      <c r="D25" s="139"/>
      <c r="E25" s="139"/>
      <c r="F25" s="139"/>
      <c r="G25" s="139"/>
      <c r="H25" s="16"/>
    </row>
    <row r="26" spans="1:8" ht="15.75" thickBot="1" x14ac:dyDescent="0.3">
      <c r="B26" s="45" t="s">
        <v>29</v>
      </c>
      <c r="C26" s="140"/>
      <c r="D26" s="140"/>
      <c r="E26" s="140"/>
      <c r="F26" s="140"/>
      <c r="G26" s="140"/>
      <c r="H26" s="17" t="s">
        <v>8</v>
      </c>
    </row>
    <row r="27" spans="1:8" ht="15.75" thickBot="1" x14ac:dyDescent="0.3">
      <c r="B27" s="18"/>
      <c r="C27" s="56"/>
      <c r="D27" s="56"/>
      <c r="E27" s="19"/>
      <c r="F27" s="19"/>
      <c r="G27" s="19"/>
      <c r="H27" s="20" t="s">
        <v>102</v>
      </c>
    </row>
    <row r="28" spans="1:8" x14ac:dyDescent="0.25">
      <c r="E28" s="1"/>
      <c r="F28" s="1"/>
      <c r="G28" s="1"/>
    </row>
    <row r="29" spans="1:8" x14ac:dyDescent="0.25">
      <c r="E29" s="1"/>
      <c r="F29" s="1"/>
      <c r="G29" s="1"/>
    </row>
    <row r="30" spans="1:8" x14ac:dyDescent="0.25">
      <c r="E30" s="1"/>
      <c r="F30" s="1"/>
      <c r="G30" s="1"/>
    </row>
    <row r="31" spans="1:8" x14ac:dyDescent="0.25">
      <c r="E31" s="1"/>
      <c r="F31" s="1"/>
      <c r="G31" s="1"/>
    </row>
    <row r="32" spans="1:8" x14ac:dyDescent="0.25">
      <c r="E32" s="1"/>
      <c r="F32" s="1"/>
      <c r="G32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40"/>
  <sheetViews>
    <sheetView zoomScale="112" zoomScaleNormal="112" workbookViewId="0"/>
  </sheetViews>
  <sheetFormatPr baseColWidth="10" defaultColWidth="11.42578125" defaultRowHeight="15" x14ac:dyDescent="0.25"/>
  <cols>
    <col min="1" max="4" width="23.28515625" style="1" customWidth="1"/>
    <col min="5" max="5" width="18.140625" style="1" customWidth="1"/>
    <col min="6" max="6" width="23.28515625" style="1" customWidth="1"/>
    <col min="7" max="7" width="22.140625" style="1" customWidth="1"/>
    <col min="8" max="8" width="12.5703125" style="29" customWidth="1"/>
    <col min="9" max="12" width="11.42578125" style="29"/>
    <col min="13" max="16" width="11.42578125" style="1"/>
    <col min="17" max="17" width="20.140625" style="1" customWidth="1"/>
    <col min="18" max="16384" width="11.42578125" style="1"/>
  </cols>
  <sheetData>
    <row r="2" spans="1:24" x14ac:dyDescent="0.25">
      <c r="A2" s="105" t="s">
        <v>64</v>
      </c>
      <c r="B2" s="105"/>
      <c r="C2" s="105"/>
      <c r="D2" s="105"/>
      <c r="E2" s="105"/>
      <c r="F2" s="105" t="s">
        <v>64</v>
      </c>
      <c r="G2" s="80" t="s">
        <v>63</v>
      </c>
      <c r="J2" s="1"/>
      <c r="K2" s="1"/>
      <c r="L2" s="1"/>
    </row>
    <row r="3" spans="1:24" x14ac:dyDescent="0.25">
      <c r="A3" s="80" t="s">
        <v>65</v>
      </c>
      <c r="B3" s="80"/>
      <c r="C3" s="80"/>
      <c r="D3" s="80"/>
      <c r="E3" s="80"/>
      <c r="F3" s="80"/>
      <c r="G3" s="80" t="s">
        <v>66</v>
      </c>
      <c r="H3" s="43"/>
      <c r="I3" s="43"/>
      <c r="J3" s="1"/>
      <c r="K3" s="1"/>
      <c r="L3" s="1"/>
    </row>
    <row r="4" spans="1:24" x14ac:dyDescent="0.25">
      <c r="A4" s="80" t="s">
        <v>67</v>
      </c>
      <c r="B4" s="80"/>
      <c r="C4" s="80"/>
      <c r="D4" s="80"/>
      <c r="E4" s="80"/>
      <c r="F4" s="80"/>
      <c r="G4" s="105" t="s">
        <v>68</v>
      </c>
      <c r="H4" s="43"/>
      <c r="I4" s="43"/>
      <c r="J4" s="1"/>
      <c r="K4" s="1"/>
      <c r="L4" s="1"/>
    </row>
    <row r="5" spans="1:24" ht="15.75" thickBot="1" x14ac:dyDescent="0.3">
      <c r="G5" s="108" t="s">
        <v>61</v>
      </c>
      <c r="H5" s="109" t="s">
        <v>62</v>
      </c>
      <c r="I5" s="109"/>
      <c r="J5" s="89"/>
      <c r="K5" s="1"/>
      <c r="L5" s="1"/>
      <c r="S5" s="1" t="s">
        <v>78</v>
      </c>
    </row>
    <row r="6" spans="1:24" ht="15.75" thickBot="1" x14ac:dyDescent="0.3">
      <c r="J6" s="1"/>
      <c r="K6" s="1"/>
      <c r="L6" s="1"/>
      <c r="S6" s="115" t="s">
        <v>74</v>
      </c>
      <c r="T6" s="117" t="s">
        <v>72</v>
      </c>
      <c r="U6" s="116" t="s">
        <v>73</v>
      </c>
    </row>
    <row r="7" spans="1:24" ht="15.75" thickBot="1" x14ac:dyDescent="0.3">
      <c r="G7" s="110" t="s">
        <v>36</v>
      </c>
      <c r="H7" s="82" t="s">
        <v>37</v>
      </c>
      <c r="I7" s="83"/>
      <c r="J7" s="81"/>
      <c r="K7" s="81"/>
      <c r="L7" s="81"/>
      <c r="O7" s="81" t="s">
        <v>70</v>
      </c>
      <c r="P7" s="81"/>
      <c r="Q7" s="81"/>
      <c r="S7" s="111" t="s">
        <v>75</v>
      </c>
      <c r="T7" s="118">
        <v>2000000</v>
      </c>
      <c r="U7" s="112"/>
    </row>
    <row r="8" spans="1:24" ht="15.75" thickBot="1" x14ac:dyDescent="0.3">
      <c r="A8" s="81" t="s">
        <v>71</v>
      </c>
      <c r="B8" s="81"/>
      <c r="C8" s="81"/>
      <c r="D8" s="81"/>
      <c r="E8" s="81"/>
      <c r="F8" s="81"/>
      <c r="G8" s="81" t="s">
        <v>38</v>
      </c>
      <c r="H8" s="82" t="s">
        <v>39</v>
      </c>
      <c r="I8" s="83"/>
      <c r="J8" s="81"/>
      <c r="K8" s="81"/>
      <c r="L8" s="81"/>
      <c r="S8" s="115" t="s">
        <v>76</v>
      </c>
      <c r="T8" s="5"/>
      <c r="U8" s="119">
        <v>6000000</v>
      </c>
    </row>
    <row r="9" spans="1:24" ht="15.75" thickBot="1" x14ac:dyDescent="0.3">
      <c r="G9" s="84" t="s">
        <v>40</v>
      </c>
      <c r="H9" s="81" t="s">
        <v>41</v>
      </c>
      <c r="I9" s="83"/>
      <c r="J9" s="81"/>
      <c r="K9" s="81"/>
      <c r="L9" s="81"/>
      <c r="S9" s="113" t="s">
        <v>77</v>
      </c>
      <c r="T9" s="3">
        <f>SUM(T7:T8)</f>
        <v>2000000</v>
      </c>
      <c r="U9" s="114">
        <f>SUM(U8)</f>
        <v>6000000</v>
      </c>
    </row>
    <row r="10" spans="1:24" x14ac:dyDescent="0.25">
      <c r="G10" s="83" t="s">
        <v>42</v>
      </c>
      <c r="H10" s="81" t="s">
        <v>43</v>
      </c>
      <c r="I10" s="83"/>
      <c r="J10" s="76">
        <v>10000000</v>
      </c>
      <c r="K10" s="76" t="s">
        <v>88</v>
      </c>
      <c r="L10" s="76"/>
    </row>
    <row r="11" spans="1:24" x14ac:dyDescent="0.25">
      <c r="G11" s="83"/>
      <c r="H11" s="86" t="s">
        <v>44</v>
      </c>
      <c r="I11" s="87">
        <v>0.3</v>
      </c>
      <c r="J11" s="88">
        <f>J10*30%</f>
        <v>3000000</v>
      </c>
      <c r="K11" s="76" t="s">
        <v>45</v>
      </c>
      <c r="L11" s="76"/>
      <c r="R11" s="1" t="s">
        <v>81</v>
      </c>
      <c r="S11" s="1" t="s">
        <v>79</v>
      </c>
      <c r="T11" s="85">
        <f>+U9-T9</f>
        <v>4000000</v>
      </c>
      <c r="U11" s="1" t="s">
        <v>80</v>
      </c>
    </row>
    <row r="12" spans="1:24" x14ac:dyDescent="0.25">
      <c r="G12" s="29"/>
      <c r="H12" s="89"/>
      <c r="I12" s="90"/>
      <c r="J12" s="91"/>
      <c r="K12" s="85"/>
      <c r="L12" s="85"/>
      <c r="R12" s="1" t="s">
        <v>82</v>
      </c>
      <c r="S12" s="90">
        <v>0.3</v>
      </c>
      <c r="T12" s="76">
        <f>T11*S12</f>
        <v>1200000</v>
      </c>
      <c r="U12" s="1" t="s">
        <v>83</v>
      </c>
    </row>
    <row r="13" spans="1:24" ht="15.75" thickBot="1" x14ac:dyDescent="0.3">
      <c r="G13" s="29" t="s">
        <v>46</v>
      </c>
      <c r="H13" s="131" t="s">
        <v>47</v>
      </c>
      <c r="I13" s="132"/>
      <c r="J13" s="133">
        <v>-5000000</v>
      </c>
      <c r="K13" s="85"/>
      <c r="L13" s="85"/>
      <c r="U13" s="1" t="s">
        <v>84</v>
      </c>
    </row>
    <row r="14" spans="1:24" ht="15.75" thickBot="1" x14ac:dyDescent="0.3">
      <c r="G14" s="29"/>
      <c r="H14" s="86" t="s">
        <v>44</v>
      </c>
      <c r="I14" s="87">
        <v>0.3</v>
      </c>
      <c r="J14" s="92">
        <v>0</v>
      </c>
      <c r="K14" s="85" t="s">
        <v>48</v>
      </c>
      <c r="L14" s="85"/>
      <c r="Q14" s="21" t="s">
        <v>2</v>
      </c>
      <c r="R14" s="23">
        <v>1</v>
      </c>
      <c r="S14" s="23">
        <v>2</v>
      </c>
      <c r="T14" s="28">
        <v>3</v>
      </c>
      <c r="U14" s="28">
        <v>4</v>
      </c>
      <c r="V14" s="23">
        <v>5</v>
      </c>
    </row>
    <row r="15" spans="1:24" ht="15.75" thickBot="1" x14ac:dyDescent="0.3">
      <c r="G15" s="29"/>
      <c r="H15" s="1"/>
      <c r="J15" s="85"/>
      <c r="K15" s="85"/>
      <c r="L15" s="85" t="s">
        <v>94</v>
      </c>
      <c r="O15" s="85">
        <v>3000000</v>
      </c>
      <c r="Q15" s="5" t="s">
        <v>0</v>
      </c>
      <c r="R15" s="34">
        <v>500000</v>
      </c>
      <c r="S15" s="34">
        <v>500000</v>
      </c>
      <c r="T15" s="34">
        <v>500000</v>
      </c>
      <c r="U15" s="34">
        <v>500000</v>
      </c>
      <c r="V15" s="34">
        <v>500000</v>
      </c>
      <c r="X15" s="121">
        <v>1200000</v>
      </c>
    </row>
    <row r="16" spans="1:24" ht="15.75" thickBot="1" x14ac:dyDescent="0.3">
      <c r="G16" s="12" t="s">
        <v>25</v>
      </c>
      <c r="H16" s="30"/>
      <c r="I16" s="30"/>
      <c r="J16" s="13"/>
      <c r="K16" s="13"/>
      <c r="L16" s="93" t="s">
        <v>44</v>
      </c>
      <c r="M16" s="15"/>
      <c r="O16" s="29">
        <v>5</v>
      </c>
      <c r="Q16" s="98" t="s">
        <v>87</v>
      </c>
      <c r="R16" s="35">
        <f>R15*0.0077777*5</f>
        <v>19444.25</v>
      </c>
      <c r="S16" s="35">
        <f t="shared" ref="S16:V16" si="0">S15*0.0077777*5</f>
        <v>19444.25</v>
      </c>
      <c r="T16" s="35">
        <f t="shared" si="0"/>
        <v>19444.25</v>
      </c>
      <c r="U16" s="35">
        <f t="shared" si="0"/>
        <v>19444.25</v>
      </c>
      <c r="V16" s="35">
        <f t="shared" si="0"/>
        <v>19444.25</v>
      </c>
      <c r="X16" s="1" t="s">
        <v>86</v>
      </c>
    </row>
    <row r="17" spans="1:24" ht="15.75" thickBot="1" x14ac:dyDescent="0.3">
      <c r="B17" s="1" t="s">
        <v>89</v>
      </c>
      <c r="C17" s="1" t="s">
        <v>33</v>
      </c>
      <c r="D17" s="1" t="s">
        <v>90</v>
      </c>
      <c r="E17" s="1" t="s">
        <v>91</v>
      </c>
      <c r="F17" s="1" t="s">
        <v>92</v>
      </c>
      <c r="H17" s="94" t="s">
        <v>21</v>
      </c>
      <c r="J17" s="95" t="s">
        <v>12</v>
      </c>
      <c r="K17" s="95"/>
      <c r="L17" s="96">
        <v>320500</v>
      </c>
      <c r="M17" s="16" t="s">
        <v>22</v>
      </c>
      <c r="O17" s="85">
        <f>O15/O16</f>
        <v>600000</v>
      </c>
      <c r="Q17" s="2" t="s">
        <v>11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4" ht="15.75" thickBot="1" x14ac:dyDescent="0.3">
      <c r="A18" s="97" t="s">
        <v>33</v>
      </c>
      <c r="B18" s="128">
        <v>400000</v>
      </c>
      <c r="C18" s="128">
        <v>7.7777000000000002E-3</v>
      </c>
      <c r="D18" s="129">
        <f>B18*C18</f>
        <v>3111.08</v>
      </c>
      <c r="E18" s="130">
        <v>20</v>
      </c>
      <c r="F18" s="129">
        <f>D18*E18</f>
        <v>62221.599999999999</v>
      </c>
      <c r="G18" s="21" t="s">
        <v>2</v>
      </c>
      <c r="H18" s="23" t="s">
        <v>19</v>
      </c>
      <c r="I18" s="23" t="s">
        <v>19</v>
      </c>
      <c r="J18" s="28" t="s">
        <v>19</v>
      </c>
      <c r="K18" s="28" t="s">
        <v>19</v>
      </c>
      <c r="L18" s="23" t="s">
        <v>19</v>
      </c>
      <c r="M18" s="16"/>
      <c r="Q18" s="2" t="s">
        <v>7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X18" s="124">
        <v>1200000</v>
      </c>
    </row>
    <row r="19" spans="1:24" ht="15.75" thickBot="1" x14ac:dyDescent="0.3">
      <c r="A19" s="81">
        <v>7.7777000000000002E-3</v>
      </c>
      <c r="G19" s="5" t="s">
        <v>0</v>
      </c>
      <c r="H19" s="34">
        <v>400000</v>
      </c>
      <c r="I19" s="107">
        <v>400000</v>
      </c>
      <c r="J19" s="107">
        <v>400000</v>
      </c>
      <c r="K19" s="107">
        <v>400000</v>
      </c>
      <c r="L19" s="107">
        <v>400000</v>
      </c>
      <c r="M19" s="16"/>
      <c r="Q19" s="120" t="s">
        <v>85</v>
      </c>
      <c r="R19" s="122">
        <v>240000</v>
      </c>
      <c r="S19" s="122">
        <v>240000</v>
      </c>
      <c r="T19" s="122">
        <v>240000</v>
      </c>
      <c r="U19" s="122">
        <v>240000</v>
      </c>
      <c r="V19" s="122">
        <v>240000</v>
      </c>
      <c r="X19" s="1">
        <v>5</v>
      </c>
    </row>
    <row r="20" spans="1:24" ht="15.75" thickBot="1" x14ac:dyDescent="0.3">
      <c r="A20" s="81" t="s">
        <v>49</v>
      </c>
      <c r="G20" s="98" t="s">
        <v>50</v>
      </c>
      <c r="H20" s="35">
        <f>H19*0.0077777*20</f>
        <v>62221.599999999999</v>
      </c>
      <c r="I20" s="35">
        <f t="shared" ref="I20:L20" si="1">I19*0.0077777*20</f>
        <v>62221.599999999999</v>
      </c>
      <c r="J20" s="35">
        <f t="shared" si="1"/>
        <v>62221.599999999999</v>
      </c>
      <c r="K20" s="35">
        <f t="shared" si="1"/>
        <v>62221.599999999999</v>
      </c>
      <c r="L20" s="35">
        <f t="shared" si="1"/>
        <v>62221.599999999999</v>
      </c>
      <c r="M20" s="16"/>
      <c r="Q20" s="45" t="s">
        <v>26</v>
      </c>
      <c r="R20" s="102">
        <f>SUM(R15:R19)</f>
        <v>759444.25</v>
      </c>
      <c r="S20" s="102">
        <f t="shared" ref="S20:V20" si="2">SUM(S15:S19)</f>
        <v>759444.25</v>
      </c>
      <c r="T20" s="102">
        <f t="shared" si="2"/>
        <v>759444.25</v>
      </c>
      <c r="U20" s="102">
        <f t="shared" si="2"/>
        <v>759444.25</v>
      </c>
      <c r="V20" s="102">
        <f t="shared" si="2"/>
        <v>759444.25</v>
      </c>
    </row>
    <row r="21" spans="1:24" ht="15.75" thickBot="1" x14ac:dyDescent="0.3">
      <c r="A21" s="81" t="s">
        <v>51</v>
      </c>
      <c r="G21" s="2" t="s">
        <v>11</v>
      </c>
      <c r="H21" s="35">
        <v>0</v>
      </c>
      <c r="I21" s="48">
        <v>10000</v>
      </c>
      <c r="J21" s="48">
        <v>14000</v>
      </c>
      <c r="K21" s="48">
        <v>12000</v>
      </c>
      <c r="L21" s="48">
        <v>9000</v>
      </c>
      <c r="M21" s="16"/>
      <c r="Q21" s="26" t="s">
        <v>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1">
        <v>1</v>
      </c>
      <c r="X21" s="91">
        <v>240000</v>
      </c>
    </row>
    <row r="22" spans="1:24" ht="15.75" thickBot="1" x14ac:dyDescent="0.3">
      <c r="A22" s="99" t="s">
        <v>52</v>
      </c>
      <c r="B22" s="85"/>
      <c r="C22" s="85"/>
      <c r="D22" s="85"/>
      <c r="E22" s="85"/>
      <c r="F22" s="85"/>
      <c r="G22" s="2" t="s">
        <v>7</v>
      </c>
      <c r="H22" s="35">
        <v>0</v>
      </c>
      <c r="I22" s="48">
        <v>20000</v>
      </c>
      <c r="J22" s="48">
        <v>5000</v>
      </c>
      <c r="K22" s="48">
        <v>7000</v>
      </c>
      <c r="L22" s="48">
        <v>8000</v>
      </c>
      <c r="M22" s="16"/>
      <c r="Q22" s="8" t="s">
        <v>13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1">
        <v>2</v>
      </c>
      <c r="X22" s="91">
        <v>240000</v>
      </c>
    </row>
    <row r="23" spans="1:24" ht="15.75" thickBot="1" x14ac:dyDescent="0.3">
      <c r="A23" s="100" t="s">
        <v>53</v>
      </c>
      <c r="G23" s="120" t="s">
        <v>85</v>
      </c>
      <c r="H23" s="36">
        <v>600000</v>
      </c>
      <c r="I23" s="36">
        <v>600000</v>
      </c>
      <c r="J23" s="36">
        <v>600000</v>
      </c>
      <c r="K23" s="36">
        <v>600000</v>
      </c>
      <c r="L23" s="36">
        <v>600000</v>
      </c>
      <c r="M23" s="16"/>
      <c r="Q23" s="45" t="s">
        <v>27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">
        <v>3</v>
      </c>
      <c r="X23" s="91">
        <v>240000</v>
      </c>
    </row>
    <row r="24" spans="1:24" ht="15.75" thickBot="1" x14ac:dyDescent="0.3">
      <c r="A24" s="101">
        <v>20</v>
      </c>
      <c r="B24" s="29"/>
      <c r="C24" s="29"/>
      <c r="D24" s="29"/>
      <c r="E24" s="29"/>
      <c r="F24" s="29"/>
      <c r="G24" s="45" t="s">
        <v>26</v>
      </c>
      <c r="H24" s="102">
        <f>+H23+H22+H21+H20+H19</f>
        <v>1062221.6000000001</v>
      </c>
      <c r="I24" s="102">
        <f t="shared" ref="I24:L24" si="3">+I23+I22+I21+I20+I19</f>
        <v>1092221.6000000001</v>
      </c>
      <c r="J24" s="102">
        <f t="shared" si="3"/>
        <v>1081221.6000000001</v>
      </c>
      <c r="K24" s="102">
        <f t="shared" si="3"/>
        <v>1081221.6000000001</v>
      </c>
      <c r="L24" s="102">
        <f t="shared" si="3"/>
        <v>1079221.6000000001</v>
      </c>
      <c r="M24" s="16" t="s">
        <v>8</v>
      </c>
      <c r="Q24" s="45" t="s">
        <v>3</v>
      </c>
      <c r="R24" s="102">
        <f>+R23+R20</f>
        <v>759444.25</v>
      </c>
      <c r="S24" s="102">
        <f t="shared" ref="S24:V24" si="4">+S23+S20</f>
        <v>759444.25</v>
      </c>
      <c r="T24" s="102">
        <f t="shared" si="4"/>
        <v>759444.25</v>
      </c>
      <c r="U24" s="102">
        <f t="shared" si="4"/>
        <v>759444.25</v>
      </c>
      <c r="V24" s="102">
        <f t="shared" si="4"/>
        <v>759444.25</v>
      </c>
      <c r="W24" s="1">
        <v>4</v>
      </c>
      <c r="X24" s="91">
        <v>240000</v>
      </c>
    </row>
    <row r="25" spans="1:24" ht="15.75" thickBot="1" x14ac:dyDescent="0.3">
      <c r="G25" s="26" t="s">
        <v>1</v>
      </c>
      <c r="H25" s="38">
        <v>10000</v>
      </c>
      <c r="I25" s="38">
        <v>12000</v>
      </c>
      <c r="J25" s="38">
        <v>16000</v>
      </c>
      <c r="K25" s="38">
        <v>10000</v>
      </c>
      <c r="L25" s="38">
        <v>10000</v>
      </c>
      <c r="M25" s="16"/>
      <c r="Q25" s="7" t="s">
        <v>56</v>
      </c>
      <c r="R25" s="125">
        <f>R20*11.27%</f>
        <v>85589.366974999997</v>
      </c>
      <c r="S25" s="125">
        <f t="shared" ref="S25:V25" si="5">S20*11.27%</f>
        <v>85589.366974999997</v>
      </c>
      <c r="T25" s="125">
        <f t="shared" si="5"/>
        <v>85589.366974999997</v>
      </c>
      <c r="U25" s="125">
        <f t="shared" si="5"/>
        <v>85589.366974999997</v>
      </c>
      <c r="V25" s="125">
        <f t="shared" si="5"/>
        <v>85589.366974999997</v>
      </c>
      <c r="W25" s="1">
        <v>5</v>
      </c>
      <c r="X25" s="91">
        <v>240000</v>
      </c>
    </row>
    <row r="26" spans="1:24" ht="15.75" thickBot="1" x14ac:dyDescent="0.3">
      <c r="A26" s="106">
        <v>44007</v>
      </c>
      <c r="B26" s="106"/>
      <c r="C26" s="106"/>
      <c r="D26" s="106"/>
      <c r="E26" s="106"/>
      <c r="F26" s="106"/>
      <c r="G26" s="8" t="s">
        <v>13</v>
      </c>
      <c r="H26" s="38">
        <v>20000</v>
      </c>
      <c r="I26" s="38">
        <v>20000</v>
      </c>
      <c r="J26" s="38">
        <v>20000</v>
      </c>
      <c r="K26" s="38">
        <v>20000</v>
      </c>
      <c r="L26" s="38">
        <v>20000</v>
      </c>
      <c r="M26" s="16"/>
      <c r="Q26" s="10" t="s">
        <v>4</v>
      </c>
      <c r="R26" s="126">
        <f>R20*7%</f>
        <v>53161.097500000003</v>
      </c>
      <c r="S26" s="126">
        <f t="shared" ref="S26:V26" si="6">S20*7%</f>
        <v>53161.097500000003</v>
      </c>
      <c r="T26" s="126">
        <f t="shared" si="6"/>
        <v>53161.097500000003</v>
      </c>
      <c r="U26" s="126">
        <f t="shared" si="6"/>
        <v>53161.097500000003</v>
      </c>
      <c r="V26" s="126">
        <f t="shared" si="6"/>
        <v>53161.097500000003</v>
      </c>
      <c r="X26" s="123">
        <f>SUM(X21:X25)</f>
        <v>1200000</v>
      </c>
    </row>
    <row r="27" spans="1:24" ht="15.75" thickBot="1" x14ac:dyDescent="0.3">
      <c r="A27" s="1" t="s">
        <v>69</v>
      </c>
      <c r="G27" s="45" t="s">
        <v>27</v>
      </c>
      <c r="H27" s="102">
        <f>+H25+H26</f>
        <v>30000</v>
      </c>
      <c r="I27" s="102">
        <f t="shared" ref="I27:L27" si="7">+I25+I26</f>
        <v>32000</v>
      </c>
      <c r="J27" s="102">
        <f t="shared" si="7"/>
        <v>36000</v>
      </c>
      <c r="K27" s="102">
        <f t="shared" si="7"/>
        <v>30000</v>
      </c>
      <c r="L27" s="102">
        <f t="shared" si="7"/>
        <v>30000</v>
      </c>
      <c r="M27" s="16" t="s">
        <v>8</v>
      </c>
      <c r="Q27" s="27" t="s">
        <v>5</v>
      </c>
      <c r="R27" s="127">
        <f>R20*0.6%</f>
        <v>4556.6655000000001</v>
      </c>
      <c r="S27" s="127">
        <f t="shared" ref="S27:V27" si="8">S20*0.6%</f>
        <v>4556.6655000000001</v>
      </c>
      <c r="T27" s="127">
        <f t="shared" si="8"/>
        <v>4556.6655000000001</v>
      </c>
      <c r="U27" s="127">
        <f t="shared" si="8"/>
        <v>4556.6655000000001</v>
      </c>
      <c r="V27" s="127">
        <f t="shared" si="8"/>
        <v>4556.6655000000001</v>
      </c>
    </row>
    <row r="28" spans="1:24" ht="15.75" thickBot="1" x14ac:dyDescent="0.3">
      <c r="A28" s="1" t="s">
        <v>54</v>
      </c>
      <c r="G28" s="45" t="s">
        <v>3</v>
      </c>
      <c r="H28" s="102">
        <f>+H24+H27</f>
        <v>1092221.6000000001</v>
      </c>
      <c r="I28" s="102">
        <f t="shared" ref="I28:L28" si="9">+I24+I27</f>
        <v>1124221.6000000001</v>
      </c>
      <c r="J28" s="102">
        <f t="shared" si="9"/>
        <v>1117221.6000000001</v>
      </c>
      <c r="K28" s="102">
        <f t="shared" si="9"/>
        <v>1111221.6000000001</v>
      </c>
      <c r="L28" s="102">
        <f t="shared" si="9"/>
        <v>1109221.6000000001</v>
      </c>
      <c r="M28" s="16" t="s">
        <v>8</v>
      </c>
      <c r="Q28" s="7" t="s">
        <v>59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</row>
    <row r="29" spans="1:24" ht="15.75" thickBot="1" x14ac:dyDescent="0.3">
      <c r="A29" s="81" t="s">
        <v>55</v>
      </c>
      <c r="B29" s="81"/>
      <c r="C29" s="81"/>
      <c r="D29" s="81"/>
      <c r="E29" s="81"/>
      <c r="F29" s="81"/>
      <c r="G29" s="7" t="s">
        <v>56</v>
      </c>
      <c r="H29" s="37">
        <f>H24*11.27%</f>
        <v>119712.37432</v>
      </c>
      <c r="I29" s="37">
        <f t="shared" ref="I29:L29" si="10">I24*11.27%</f>
        <v>123093.37432</v>
      </c>
      <c r="J29" s="37">
        <f t="shared" si="10"/>
        <v>121853.67432000001</v>
      </c>
      <c r="K29" s="37">
        <f t="shared" si="10"/>
        <v>121853.67432000001</v>
      </c>
      <c r="L29" s="37">
        <f t="shared" si="10"/>
        <v>121628.27432000001</v>
      </c>
      <c r="M29" s="16" t="s">
        <v>8</v>
      </c>
      <c r="Q29" s="103" t="s">
        <v>60</v>
      </c>
      <c r="R29" s="104">
        <f>SUM(R25:R28)</f>
        <v>143307.12997499999</v>
      </c>
      <c r="S29" s="104">
        <f t="shared" ref="S29:V29" si="11">SUM(S25:S28)</f>
        <v>143307.12997499999</v>
      </c>
      <c r="T29" s="104">
        <f t="shared" si="11"/>
        <v>143307.12997499999</v>
      </c>
      <c r="U29" s="104">
        <f t="shared" si="11"/>
        <v>143307.12997499999</v>
      </c>
      <c r="V29" s="104">
        <f t="shared" si="11"/>
        <v>143307.12997499999</v>
      </c>
    </row>
    <row r="30" spans="1:24" ht="15.75" thickBot="1" x14ac:dyDescent="0.3">
      <c r="A30" s="1" t="s">
        <v>57</v>
      </c>
      <c r="G30" s="10" t="s">
        <v>93</v>
      </c>
      <c r="H30" s="39">
        <f>H24*7%</f>
        <v>74355.512000000017</v>
      </c>
      <c r="I30" s="39">
        <f t="shared" ref="I30:L30" si="12">I24*7%</f>
        <v>76455.512000000017</v>
      </c>
      <c r="J30" s="39">
        <f t="shared" si="12"/>
        <v>75685.512000000017</v>
      </c>
      <c r="K30" s="39">
        <f t="shared" si="12"/>
        <v>75685.512000000017</v>
      </c>
      <c r="L30" s="39">
        <f t="shared" si="12"/>
        <v>75545.512000000017</v>
      </c>
      <c r="M30" s="16" t="s">
        <v>8</v>
      </c>
      <c r="Q30" s="9" t="s">
        <v>29</v>
      </c>
      <c r="R30" s="41">
        <f>+R24-R29</f>
        <v>616137.12002500007</v>
      </c>
      <c r="S30" s="41">
        <f t="shared" ref="S30:V30" si="13">+S24-S29</f>
        <v>616137.12002500007</v>
      </c>
      <c r="T30" s="41">
        <f t="shared" si="13"/>
        <v>616137.12002500007</v>
      </c>
      <c r="U30" s="41">
        <f t="shared" si="13"/>
        <v>616137.12002500007</v>
      </c>
      <c r="V30" s="41">
        <f t="shared" si="13"/>
        <v>616137.12002500007</v>
      </c>
    </row>
    <row r="31" spans="1:24" ht="15.75" thickBot="1" x14ac:dyDescent="0.3">
      <c r="A31" s="1" t="s">
        <v>58</v>
      </c>
      <c r="G31" s="27" t="s">
        <v>5</v>
      </c>
      <c r="H31" s="40">
        <f>H24*0.6%</f>
        <v>6373.3296000000009</v>
      </c>
      <c r="I31" s="40">
        <f t="shared" ref="I31:L31" si="14">I24*0.6%</f>
        <v>6553.3296000000009</v>
      </c>
      <c r="J31" s="40">
        <f t="shared" si="14"/>
        <v>6487.3296000000009</v>
      </c>
      <c r="K31" s="40">
        <f t="shared" si="14"/>
        <v>6487.3296000000009</v>
      </c>
      <c r="L31" s="40">
        <f t="shared" si="14"/>
        <v>6475.3296000000009</v>
      </c>
      <c r="M31" s="16" t="s">
        <v>8</v>
      </c>
      <c r="Q31" s="18"/>
      <c r="R31" s="56"/>
      <c r="S31" s="56"/>
      <c r="T31" s="19"/>
      <c r="U31" s="19"/>
      <c r="V31" s="19"/>
    </row>
    <row r="32" spans="1:24" ht="15.75" thickBot="1" x14ac:dyDescent="0.3">
      <c r="G32" s="7" t="s">
        <v>59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16"/>
    </row>
    <row r="33" spans="1:13" ht="15.75" thickBot="1" x14ac:dyDescent="0.3">
      <c r="G33" s="103" t="s">
        <v>60</v>
      </c>
      <c r="H33" s="104">
        <f>+H29+H30+H31+H32</f>
        <v>200441.21592000002</v>
      </c>
      <c r="I33" s="104">
        <f t="shared" ref="I33:L33" si="15">+I29+I30+I31+I32</f>
        <v>206102.21592000002</v>
      </c>
      <c r="J33" s="104">
        <f t="shared" si="15"/>
        <v>204026.51592000003</v>
      </c>
      <c r="K33" s="104">
        <f t="shared" si="15"/>
        <v>204026.51592000003</v>
      </c>
      <c r="L33" s="104">
        <f t="shared" si="15"/>
        <v>203649.11592000001</v>
      </c>
      <c r="M33" s="16"/>
    </row>
    <row r="34" spans="1:13" ht="15.75" thickBot="1" x14ac:dyDescent="0.3">
      <c r="G34" s="9" t="s">
        <v>29</v>
      </c>
      <c r="H34" s="41">
        <f>+H28-H33</f>
        <v>891780.38408000011</v>
      </c>
      <c r="I34" s="41">
        <f t="shared" ref="I34:L34" si="16">+I28-I33</f>
        <v>918119.38408000011</v>
      </c>
      <c r="J34" s="41">
        <f t="shared" si="16"/>
        <v>913195.08408000006</v>
      </c>
      <c r="K34" s="41">
        <f t="shared" si="16"/>
        <v>907195.08408000006</v>
      </c>
      <c r="L34" s="41">
        <f t="shared" si="16"/>
        <v>905572.48408000008</v>
      </c>
      <c r="M34" s="17" t="s">
        <v>8</v>
      </c>
    </row>
    <row r="35" spans="1:13" ht="15.75" thickBot="1" x14ac:dyDescent="0.3">
      <c r="G35" s="18"/>
      <c r="H35" s="56"/>
      <c r="I35" s="56"/>
      <c r="J35" s="19"/>
      <c r="K35" s="19"/>
      <c r="L35" s="19"/>
      <c r="M35" s="20" t="s">
        <v>23</v>
      </c>
    </row>
    <row r="36" spans="1:13" x14ac:dyDescent="0.25">
      <c r="J36" s="1"/>
      <c r="K36" s="1"/>
      <c r="L36" s="1"/>
    </row>
    <row r="37" spans="1:13" x14ac:dyDescent="0.25">
      <c r="J37" s="1"/>
      <c r="K37" s="1"/>
      <c r="L37" s="1"/>
    </row>
    <row r="38" spans="1:13" x14ac:dyDescent="0.25">
      <c r="A38" s="85"/>
      <c r="B38" s="85"/>
      <c r="C38" s="85"/>
      <c r="D38" s="85"/>
      <c r="E38" s="85"/>
      <c r="F38" s="85"/>
      <c r="J38" s="1"/>
      <c r="K38" s="1"/>
      <c r="L38" s="1"/>
    </row>
    <row r="39" spans="1:13" x14ac:dyDescent="0.25">
      <c r="J39" s="1"/>
      <c r="K39" s="1"/>
      <c r="L39" s="1"/>
    </row>
    <row r="40" spans="1:13" x14ac:dyDescent="0.25">
      <c r="J40" s="1"/>
      <c r="K40" s="1"/>
      <c r="L40" s="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40"/>
  <sheetViews>
    <sheetView topLeftCell="D15" zoomScale="112" zoomScaleNormal="112" workbookViewId="0">
      <selection activeCell="L15" sqref="L15"/>
    </sheetView>
  </sheetViews>
  <sheetFormatPr baseColWidth="10" defaultColWidth="11.42578125" defaultRowHeight="15" x14ac:dyDescent="0.25"/>
  <cols>
    <col min="1" max="4" width="23.28515625" style="1" customWidth="1"/>
    <col min="5" max="5" width="18.140625" style="1" customWidth="1"/>
    <col min="6" max="6" width="23.28515625" style="1" customWidth="1"/>
    <col min="7" max="7" width="22.140625" style="1" customWidth="1"/>
    <col min="8" max="8" width="12.5703125" style="29" customWidth="1"/>
    <col min="9" max="12" width="11.42578125" style="29"/>
    <col min="13" max="16" width="11.42578125" style="1"/>
    <col min="17" max="17" width="20.140625" style="1" customWidth="1"/>
    <col min="18" max="16384" width="11.42578125" style="1"/>
  </cols>
  <sheetData>
    <row r="2" spans="1:24" x14ac:dyDescent="0.25">
      <c r="A2" s="105" t="s">
        <v>64</v>
      </c>
      <c r="B2" s="105"/>
      <c r="C2" s="105"/>
      <c r="D2" s="105"/>
      <c r="E2" s="105"/>
      <c r="F2" s="105"/>
      <c r="G2" s="80" t="s">
        <v>63</v>
      </c>
      <c r="J2" s="1"/>
      <c r="K2" s="1"/>
      <c r="L2" s="1"/>
    </row>
    <row r="3" spans="1:24" x14ac:dyDescent="0.25">
      <c r="A3" s="80" t="s">
        <v>65</v>
      </c>
      <c r="B3" s="80"/>
      <c r="C3" s="80"/>
      <c r="D3" s="80"/>
      <c r="E3" s="80"/>
      <c r="F3" s="80"/>
      <c r="G3" s="80" t="s">
        <v>66</v>
      </c>
      <c r="H3" s="43"/>
      <c r="I3" s="43"/>
      <c r="J3" s="1"/>
      <c r="K3" s="1"/>
      <c r="L3" s="1"/>
    </row>
    <row r="4" spans="1:24" x14ac:dyDescent="0.25">
      <c r="A4" s="80" t="s">
        <v>67</v>
      </c>
      <c r="B4" s="80"/>
      <c r="C4" s="80"/>
      <c r="D4" s="80"/>
      <c r="E4" s="80"/>
      <c r="F4" s="80"/>
      <c r="G4" s="105" t="s">
        <v>68</v>
      </c>
      <c r="H4" s="43"/>
      <c r="I4" s="43"/>
      <c r="J4" s="1"/>
      <c r="K4" s="1"/>
      <c r="L4" s="1"/>
    </row>
    <row r="5" spans="1:24" ht="15.75" thickBot="1" x14ac:dyDescent="0.3">
      <c r="G5" s="108" t="s">
        <v>61</v>
      </c>
      <c r="H5" s="109" t="s">
        <v>62</v>
      </c>
      <c r="I5" s="109"/>
      <c r="J5" s="89"/>
      <c r="K5" s="1"/>
      <c r="L5" s="1"/>
      <c r="S5" s="1" t="s">
        <v>78</v>
      </c>
    </row>
    <row r="6" spans="1:24" ht="15.75" thickBot="1" x14ac:dyDescent="0.3">
      <c r="J6" s="1"/>
      <c r="K6" s="1"/>
      <c r="L6" s="1"/>
      <c r="S6" s="115" t="s">
        <v>74</v>
      </c>
      <c r="T6" s="117" t="s">
        <v>72</v>
      </c>
      <c r="U6" s="116" t="s">
        <v>73</v>
      </c>
    </row>
    <row r="7" spans="1:24" ht="15.75" thickBot="1" x14ac:dyDescent="0.3">
      <c r="G7" s="110" t="s">
        <v>36</v>
      </c>
      <c r="H7" s="82" t="s">
        <v>37</v>
      </c>
      <c r="I7" s="83"/>
      <c r="J7" s="81"/>
      <c r="K7" s="81"/>
      <c r="L7" s="81"/>
      <c r="O7" s="81" t="s">
        <v>70</v>
      </c>
      <c r="P7" s="81"/>
      <c r="Q7" s="81"/>
      <c r="S7" s="111" t="s">
        <v>75</v>
      </c>
      <c r="T7" s="118">
        <v>2000000</v>
      </c>
      <c r="U7" s="112"/>
    </row>
    <row r="8" spans="1:24" ht="15.75" thickBot="1" x14ac:dyDescent="0.3">
      <c r="A8" s="81" t="s">
        <v>71</v>
      </c>
      <c r="B8" s="81"/>
      <c r="C8" s="81"/>
      <c r="D8" s="81"/>
      <c r="E8" s="81"/>
      <c r="F8" s="81"/>
      <c r="G8" s="81" t="s">
        <v>38</v>
      </c>
      <c r="H8" s="82" t="s">
        <v>39</v>
      </c>
      <c r="I8" s="83"/>
      <c r="J8" s="81"/>
      <c r="K8" s="81"/>
      <c r="L8" s="81"/>
      <c r="S8" s="115" t="s">
        <v>76</v>
      </c>
      <c r="T8" s="5"/>
      <c r="U8" s="119">
        <v>6000000</v>
      </c>
    </row>
    <row r="9" spans="1:24" ht="15.75" thickBot="1" x14ac:dyDescent="0.3">
      <c r="G9" s="84" t="s">
        <v>40</v>
      </c>
      <c r="H9" s="81" t="s">
        <v>41</v>
      </c>
      <c r="I9" s="83"/>
      <c r="J9" s="81"/>
      <c r="K9" s="81"/>
      <c r="L9" s="81"/>
      <c r="S9" s="113" t="s">
        <v>77</v>
      </c>
      <c r="T9" s="3">
        <f>SUM(T7:T8)</f>
        <v>2000000</v>
      </c>
      <c r="U9" s="114">
        <f>SUM(U8)</f>
        <v>6000000</v>
      </c>
    </row>
    <row r="10" spans="1:24" x14ac:dyDescent="0.25">
      <c r="G10" s="83" t="s">
        <v>42</v>
      </c>
      <c r="H10" s="81" t="s">
        <v>43</v>
      </c>
      <c r="I10" s="83"/>
      <c r="J10" s="76">
        <v>10000000</v>
      </c>
      <c r="K10" s="76" t="s">
        <v>88</v>
      </c>
      <c r="L10" s="76"/>
    </row>
    <row r="11" spans="1:24" x14ac:dyDescent="0.25">
      <c r="G11" s="83"/>
      <c r="H11" s="86" t="s">
        <v>44</v>
      </c>
      <c r="I11" s="87">
        <v>0.3</v>
      </c>
      <c r="J11" s="88">
        <f>J10*30%</f>
        <v>3000000</v>
      </c>
      <c r="K11" s="76" t="s">
        <v>45</v>
      </c>
      <c r="L11" s="76"/>
      <c r="R11" s="1" t="s">
        <v>81</v>
      </c>
      <c r="S11" s="1" t="s">
        <v>79</v>
      </c>
      <c r="T11" s="85">
        <f>+U9-T9</f>
        <v>4000000</v>
      </c>
      <c r="U11" s="1" t="s">
        <v>80</v>
      </c>
    </row>
    <row r="12" spans="1:24" x14ac:dyDescent="0.25">
      <c r="G12" s="29"/>
      <c r="H12" s="89"/>
      <c r="I12" s="90"/>
      <c r="J12" s="91"/>
      <c r="K12" s="85"/>
      <c r="L12" s="85"/>
      <c r="R12" s="1" t="s">
        <v>82</v>
      </c>
      <c r="S12" s="90">
        <v>0.3</v>
      </c>
      <c r="T12" s="76">
        <f>T11*S12</f>
        <v>1200000</v>
      </c>
      <c r="U12" s="1" t="s">
        <v>83</v>
      </c>
    </row>
    <row r="13" spans="1:24" ht="15.75" thickBot="1" x14ac:dyDescent="0.3">
      <c r="G13" s="29" t="s">
        <v>46</v>
      </c>
      <c r="H13" s="89" t="s">
        <v>47</v>
      </c>
      <c r="I13" s="90"/>
      <c r="J13" s="91">
        <v>-5000000</v>
      </c>
      <c r="K13" s="85"/>
      <c r="L13" s="85"/>
      <c r="U13" s="1" t="s">
        <v>84</v>
      </c>
    </row>
    <row r="14" spans="1:24" ht="15.75" thickBot="1" x14ac:dyDescent="0.3">
      <c r="G14" s="29"/>
      <c r="H14" s="86" t="s">
        <v>44</v>
      </c>
      <c r="I14" s="87">
        <v>0.3</v>
      </c>
      <c r="J14" s="92">
        <v>0</v>
      </c>
      <c r="K14" s="85" t="s">
        <v>48</v>
      </c>
      <c r="L14" s="85"/>
      <c r="Q14" s="21" t="s">
        <v>2</v>
      </c>
      <c r="R14" s="23">
        <v>1</v>
      </c>
      <c r="S14" s="23">
        <v>2</v>
      </c>
      <c r="T14" s="28">
        <v>3</v>
      </c>
      <c r="U14" s="28">
        <v>4</v>
      </c>
      <c r="V14" s="23">
        <v>5</v>
      </c>
    </row>
    <row r="15" spans="1:24" ht="15.75" thickBot="1" x14ac:dyDescent="0.3">
      <c r="G15" s="29"/>
      <c r="H15" s="1"/>
      <c r="J15" s="85"/>
      <c r="K15" s="85"/>
      <c r="L15" s="85" t="s">
        <v>94</v>
      </c>
      <c r="O15" s="85">
        <v>3000000</v>
      </c>
      <c r="Q15" s="5" t="s">
        <v>0</v>
      </c>
      <c r="R15" s="34">
        <v>500000</v>
      </c>
      <c r="S15" s="34">
        <v>500000</v>
      </c>
      <c r="T15" s="34">
        <v>500000</v>
      </c>
      <c r="U15" s="34">
        <v>500000</v>
      </c>
      <c r="V15" s="34">
        <v>500000</v>
      </c>
      <c r="X15" s="121">
        <v>1200000</v>
      </c>
    </row>
    <row r="16" spans="1:24" ht="15.75" thickBot="1" x14ac:dyDescent="0.3">
      <c r="G16" s="12" t="s">
        <v>25</v>
      </c>
      <c r="H16" s="30"/>
      <c r="I16" s="30"/>
      <c r="J16" s="13"/>
      <c r="K16" s="13"/>
      <c r="L16" s="93" t="s">
        <v>44</v>
      </c>
      <c r="M16" s="15"/>
      <c r="O16" s="29">
        <v>5</v>
      </c>
      <c r="Q16" s="98" t="s">
        <v>87</v>
      </c>
      <c r="R16" s="35">
        <f>R15*0.0077777*5</f>
        <v>19444.25</v>
      </c>
      <c r="S16" s="35">
        <f t="shared" ref="S16:V16" si="0">S15*0.0077777*5</f>
        <v>19444.25</v>
      </c>
      <c r="T16" s="35">
        <f t="shared" si="0"/>
        <v>19444.25</v>
      </c>
      <c r="U16" s="35">
        <f t="shared" si="0"/>
        <v>19444.25</v>
      </c>
      <c r="V16" s="35">
        <f t="shared" si="0"/>
        <v>19444.25</v>
      </c>
      <c r="X16" s="1" t="s">
        <v>86</v>
      </c>
    </row>
    <row r="17" spans="1:24" ht="15.75" thickBot="1" x14ac:dyDescent="0.3">
      <c r="B17" s="1" t="s">
        <v>89</v>
      </c>
      <c r="C17" s="1" t="s">
        <v>33</v>
      </c>
      <c r="D17" s="1" t="s">
        <v>90</v>
      </c>
      <c r="E17" s="1" t="s">
        <v>91</v>
      </c>
      <c r="F17" s="1" t="s">
        <v>92</v>
      </c>
      <c r="H17" s="94" t="s">
        <v>21</v>
      </c>
      <c r="J17" s="95" t="s">
        <v>12</v>
      </c>
      <c r="K17" s="95"/>
      <c r="L17" s="96">
        <v>320500</v>
      </c>
      <c r="M17" s="16" t="s">
        <v>22</v>
      </c>
      <c r="O17" s="1">
        <f>O15/O16</f>
        <v>600000</v>
      </c>
      <c r="Q17" s="2" t="s">
        <v>11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</row>
    <row r="18" spans="1:24" ht="15.75" thickBot="1" x14ac:dyDescent="0.3">
      <c r="A18" s="97" t="s">
        <v>33</v>
      </c>
      <c r="B18" s="128">
        <v>400000</v>
      </c>
      <c r="C18" s="128">
        <v>7.7777000000000002E-3</v>
      </c>
      <c r="D18" s="129">
        <f>B18*C18</f>
        <v>3111.08</v>
      </c>
      <c r="E18" s="130">
        <v>20</v>
      </c>
      <c r="F18" s="129">
        <f>D18*E18</f>
        <v>62221.599999999999</v>
      </c>
      <c r="G18" s="21" t="s">
        <v>2</v>
      </c>
      <c r="H18" s="23" t="s">
        <v>19</v>
      </c>
      <c r="I18" s="23" t="s">
        <v>19</v>
      </c>
      <c r="J18" s="28" t="s">
        <v>19</v>
      </c>
      <c r="K18" s="28" t="s">
        <v>19</v>
      </c>
      <c r="L18" s="23" t="s">
        <v>19</v>
      </c>
      <c r="M18" s="16"/>
      <c r="Q18" s="2" t="s">
        <v>7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X18" s="124">
        <v>1200000</v>
      </c>
    </row>
    <row r="19" spans="1:24" ht="15.75" thickBot="1" x14ac:dyDescent="0.3">
      <c r="A19" s="81">
        <v>7.7777000000000002E-3</v>
      </c>
      <c r="G19" s="5" t="s">
        <v>0</v>
      </c>
      <c r="H19" s="34">
        <v>400000</v>
      </c>
      <c r="I19" s="107">
        <v>400000</v>
      </c>
      <c r="J19" s="107">
        <v>400000</v>
      </c>
      <c r="K19" s="107">
        <v>400000</v>
      </c>
      <c r="L19" s="107">
        <v>400000</v>
      </c>
      <c r="M19" s="16"/>
      <c r="Q19" s="120" t="s">
        <v>85</v>
      </c>
      <c r="R19" s="122">
        <v>240000</v>
      </c>
      <c r="S19" s="122">
        <v>240000</v>
      </c>
      <c r="T19" s="122">
        <v>240000</v>
      </c>
      <c r="U19" s="122">
        <v>240000</v>
      </c>
      <c r="V19" s="122">
        <v>240000</v>
      </c>
      <c r="X19" s="1">
        <v>5</v>
      </c>
    </row>
    <row r="20" spans="1:24" ht="15.75" thickBot="1" x14ac:dyDescent="0.3">
      <c r="A20" s="81" t="s">
        <v>49</v>
      </c>
      <c r="G20" s="98" t="s">
        <v>50</v>
      </c>
      <c r="H20" s="35">
        <f>H19*0.0077777*20</f>
        <v>62221.599999999999</v>
      </c>
      <c r="I20" s="35">
        <f t="shared" ref="I20:L20" si="1">I19*0.0077777*20</f>
        <v>62221.599999999999</v>
      </c>
      <c r="J20" s="35">
        <f t="shared" si="1"/>
        <v>62221.599999999999</v>
      </c>
      <c r="K20" s="35">
        <f t="shared" si="1"/>
        <v>62221.599999999999</v>
      </c>
      <c r="L20" s="35">
        <f t="shared" si="1"/>
        <v>62221.599999999999</v>
      </c>
      <c r="M20" s="16"/>
      <c r="Q20" s="45" t="s">
        <v>26</v>
      </c>
      <c r="R20" s="102">
        <f>SUM(R15:R19)</f>
        <v>759444.25</v>
      </c>
      <c r="S20" s="102">
        <f t="shared" ref="S20:V20" si="2">SUM(S15:S19)</f>
        <v>759444.25</v>
      </c>
      <c r="T20" s="102">
        <f t="shared" si="2"/>
        <v>759444.25</v>
      </c>
      <c r="U20" s="102">
        <f t="shared" si="2"/>
        <v>759444.25</v>
      </c>
      <c r="V20" s="102">
        <f t="shared" si="2"/>
        <v>759444.25</v>
      </c>
    </row>
    <row r="21" spans="1:24" ht="15.75" thickBot="1" x14ac:dyDescent="0.3">
      <c r="A21" s="81" t="s">
        <v>51</v>
      </c>
      <c r="G21" s="2" t="s">
        <v>11</v>
      </c>
      <c r="H21" s="35">
        <v>0</v>
      </c>
      <c r="I21" s="48">
        <v>10000</v>
      </c>
      <c r="J21" s="48">
        <v>14000</v>
      </c>
      <c r="K21" s="48">
        <v>12000</v>
      </c>
      <c r="L21" s="48">
        <v>9000</v>
      </c>
      <c r="M21" s="16"/>
      <c r="Q21" s="26" t="s">
        <v>1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1">
        <v>1</v>
      </c>
      <c r="X21" s="91">
        <v>240000</v>
      </c>
    </row>
    <row r="22" spans="1:24" ht="15.75" thickBot="1" x14ac:dyDescent="0.3">
      <c r="A22" s="99" t="s">
        <v>52</v>
      </c>
      <c r="B22" s="85"/>
      <c r="C22" s="85"/>
      <c r="D22" s="85"/>
      <c r="E22" s="85"/>
      <c r="F22" s="85"/>
      <c r="G22" s="2" t="s">
        <v>7</v>
      </c>
      <c r="H22" s="35">
        <v>0</v>
      </c>
      <c r="I22" s="48">
        <v>20000</v>
      </c>
      <c r="J22" s="48">
        <v>5000</v>
      </c>
      <c r="K22" s="48">
        <v>7000</v>
      </c>
      <c r="L22" s="48">
        <v>8000</v>
      </c>
      <c r="M22" s="16"/>
      <c r="Q22" s="8" t="s">
        <v>13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1">
        <v>2</v>
      </c>
      <c r="X22" s="91">
        <v>240000</v>
      </c>
    </row>
    <row r="23" spans="1:24" ht="15.75" thickBot="1" x14ac:dyDescent="0.3">
      <c r="A23" s="100" t="s">
        <v>53</v>
      </c>
      <c r="G23" s="120" t="s">
        <v>85</v>
      </c>
      <c r="H23" s="36">
        <v>600000</v>
      </c>
      <c r="I23" s="36">
        <v>600000</v>
      </c>
      <c r="J23" s="36">
        <v>600000</v>
      </c>
      <c r="K23" s="36">
        <v>600000</v>
      </c>
      <c r="L23" s="36">
        <v>600000</v>
      </c>
      <c r="M23" s="16"/>
      <c r="Q23" s="45" t="s">
        <v>27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1">
        <v>3</v>
      </c>
      <c r="X23" s="91">
        <v>240000</v>
      </c>
    </row>
    <row r="24" spans="1:24" ht="15.75" thickBot="1" x14ac:dyDescent="0.3">
      <c r="A24" s="101">
        <v>20</v>
      </c>
      <c r="B24" s="29"/>
      <c r="C24" s="29"/>
      <c r="D24" s="29"/>
      <c r="E24" s="29"/>
      <c r="F24" s="29"/>
      <c r="G24" s="45" t="s">
        <v>26</v>
      </c>
      <c r="H24" s="102">
        <f>+H23+H22+H21+H20+H19</f>
        <v>1062221.6000000001</v>
      </c>
      <c r="I24" s="102">
        <f t="shared" ref="I24:L24" si="3">+I23+I22+I21+I20+I19</f>
        <v>1092221.6000000001</v>
      </c>
      <c r="J24" s="102">
        <f t="shared" si="3"/>
        <v>1081221.6000000001</v>
      </c>
      <c r="K24" s="102">
        <f t="shared" si="3"/>
        <v>1081221.6000000001</v>
      </c>
      <c r="L24" s="102">
        <f t="shared" si="3"/>
        <v>1079221.6000000001</v>
      </c>
      <c r="M24" s="16" t="s">
        <v>8</v>
      </c>
      <c r="Q24" s="45" t="s">
        <v>3</v>
      </c>
      <c r="R24" s="102">
        <f>+R23+R20</f>
        <v>759444.25</v>
      </c>
      <c r="S24" s="102">
        <f t="shared" ref="S24:V24" si="4">+S23+S20</f>
        <v>759444.25</v>
      </c>
      <c r="T24" s="102">
        <f t="shared" si="4"/>
        <v>759444.25</v>
      </c>
      <c r="U24" s="102">
        <f t="shared" si="4"/>
        <v>759444.25</v>
      </c>
      <c r="V24" s="102">
        <f t="shared" si="4"/>
        <v>759444.25</v>
      </c>
      <c r="W24" s="1">
        <v>4</v>
      </c>
      <c r="X24" s="91">
        <v>240000</v>
      </c>
    </row>
    <row r="25" spans="1:24" ht="15.75" thickBot="1" x14ac:dyDescent="0.3">
      <c r="G25" s="26" t="s">
        <v>1</v>
      </c>
      <c r="H25" s="38">
        <v>10000</v>
      </c>
      <c r="I25" s="38">
        <v>12000</v>
      </c>
      <c r="J25" s="38">
        <v>16000</v>
      </c>
      <c r="K25" s="38">
        <v>10000</v>
      </c>
      <c r="L25" s="38">
        <v>10000</v>
      </c>
      <c r="M25" s="16"/>
      <c r="Q25" s="7" t="s">
        <v>56</v>
      </c>
      <c r="R25" s="125">
        <f>R20*11.27%</f>
        <v>85589.366974999997</v>
      </c>
      <c r="S25" s="125">
        <f t="shared" ref="S25:V25" si="5">S20*11.27%</f>
        <v>85589.366974999997</v>
      </c>
      <c r="T25" s="125">
        <f t="shared" si="5"/>
        <v>85589.366974999997</v>
      </c>
      <c r="U25" s="125">
        <f t="shared" si="5"/>
        <v>85589.366974999997</v>
      </c>
      <c r="V25" s="125">
        <f t="shared" si="5"/>
        <v>85589.366974999997</v>
      </c>
      <c r="W25" s="1">
        <v>5</v>
      </c>
      <c r="X25" s="91">
        <v>240000</v>
      </c>
    </row>
    <row r="26" spans="1:24" ht="15.75" thickBot="1" x14ac:dyDescent="0.3">
      <c r="A26" s="106">
        <v>44007</v>
      </c>
      <c r="B26" s="106"/>
      <c r="C26" s="106"/>
      <c r="D26" s="106"/>
      <c r="E26" s="106"/>
      <c r="F26" s="106"/>
      <c r="G26" s="8" t="s">
        <v>13</v>
      </c>
      <c r="H26" s="38">
        <v>20000</v>
      </c>
      <c r="I26" s="38">
        <v>20000</v>
      </c>
      <c r="J26" s="38">
        <v>20000</v>
      </c>
      <c r="K26" s="38">
        <v>20000</v>
      </c>
      <c r="L26" s="38">
        <v>20000</v>
      </c>
      <c r="M26" s="16"/>
      <c r="Q26" s="10" t="s">
        <v>4</v>
      </c>
      <c r="R26" s="126">
        <f>R20*7%</f>
        <v>53161.097500000003</v>
      </c>
      <c r="S26" s="126">
        <f t="shared" ref="S26:V26" si="6">S20*7%</f>
        <v>53161.097500000003</v>
      </c>
      <c r="T26" s="126">
        <f t="shared" si="6"/>
        <v>53161.097500000003</v>
      </c>
      <c r="U26" s="126">
        <f t="shared" si="6"/>
        <v>53161.097500000003</v>
      </c>
      <c r="V26" s="126">
        <f t="shared" si="6"/>
        <v>53161.097500000003</v>
      </c>
      <c r="X26" s="123">
        <f>SUM(X21:X25)</f>
        <v>1200000</v>
      </c>
    </row>
    <row r="27" spans="1:24" ht="15.75" thickBot="1" x14ac:dyDescent="0.3">
      <c r="A27" s="1" t="s">
        <v>69</v>
      </c>
      <c r="G27" s="45" t="s">
        <v>27</v>
      </c>
      <c r="H27" s="102">
        <f>+H25+H26</f>
        <v>30000</v>
      </c>
      <c r="I27" s="102">
        <f t="shared" ref="I27:L27" si="7">+I25+I26</f>
        <v>32000</v>
      </c>
      <c r="J27" s="102">
        <f t="shared" si="7"/>
        <v>36000</v>
      </c>
      <c r="K27" s="102">
        <f t="shared" si="7"/>
        <v>30000</v>
      </c>
      <c r="L27" s="102">
        <f t="shared" si="7"/>
        <v>30000</v>
      </c>
      <c r="M27" s="16" t="s">
        <v>8</v>
      </c>
      <c r="Q27" s="27" t="s">
        <v>5</v>
      </c>
      <c r="R27" s="127">
        <f>R20*0.6%</f>
        <v>4556.6655000000001</v>
      </c>
      <c r="S27" s="127">
        <f t="shared" ref="S27:V27" si="8">S20*0.6%</f>
        <v>4556.6655000000001</v>
      </c>
      <c r="T27" s="127">
        <f t="shared" si="8"/>
        <v>4556.6655000000001</v>
      </c>
      <c r="U27" s="127">
        <f t="shared" si="8"/>
        <v>4556.6655000000001</v>
      </c>
      <c r="V27" s="127">
        <f t="shared" si="8"/>
        <v>4556.6655000000001</v>
      </c>
    </row>
    <row r="28" spans="1:24" ht="15.75" thickBot="1" x14ac:dyDescent="0.3">
      <c r="A28" s="1" t="s">
        <v>54</v>
      </c>
      <c r="G28" s="45" t="s">
        <v>3</v>
      </c>
      <c r="H28" s="102">
        <f>+H24+H27</f>
        <v>1092221.6000000001</v>
      </c>
      <c r="I28" s="102">
        <f t="shared" ref="I28:L28" si="9">+I24+I27</f>
        <v>1124221.6000000001</v>
      </c>
      <c r="J28" s="102">
        <f t="shared" si="9"/>
        <v>1117221.6000000001</v>
      </c>
      <c r="K28" s="102">
        <f t="shared" si="9"/>
        <v>1111221.6000000001</v>
      </c>
      <c r="L28" s="102">
        <f t="shared" si="9"/>
        <v>1109221.6000000001</v>
      </c>
      <c r="M28" s="16" t="s">
        <v>8</v>
      </c>
      <c r="Q28" s="7" t="s">
        <v>59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</row>
    <row r="29" spans="1:24" ht="15.75" thickBot="1" x14ac:dyDescent="0.3">
      <c r="A29" s="81" t="s">
        <v>55</v>
      </c>
      <c r="B29" s="81"/>
      <c r="C29" s="81"/>
      <c r="D29" s="81"/>
      <c r="E29" s="81"/>
      <c r="F29" s="81"/>
      <c r="G29" s="7" t="s">
        <v>56</v>
      </c>
      <c r="H29" s="37">
        <f>H24*11.27%</f>
        <v>119712.37432</v>
      </c>
      <c r="I29" s="37">
        <f t="shared" ref="I29:L29" si="10">I24*11.27%</f>
        <v>123093.37432</v>
      </c>
      <c r="J29" s="37">
        <f t="shared" si="10"/>
        <v>121853.67432000001</v>
      </c>
      <c r="K29" s="37">
        <f t="shared" si="10"/>
        <v>121853.67432000001</v>
      </c>
      <c r="L29" s="37">
        <f t="shared" si="10"/>
        <v>121628.27432000001</v>
      </c>
      <c r="M29" s="16" t="s">
        <v>8</v>
      </c>
      <c r="Q29" s="103" t="s">
        <v>60</v>
      </c>
      <c r="R29" s="104">
        <f>SUM(R25:R28)</f>
        <v>143307.12997499999</v>
      </c>
      <c r="S29" s="104">
        <f t="shared" ref="S29:V29" si="11">SUM(S25:S28)</f>
        <v>143307.12997499999</v>
      </c>
      <c r="T29" s="104">
        <f t="shared" si="11"/>
        <v>143307.12997499999</v>
      </c>
      <c r="U29" s="104">
        <f t="shared" si="11"/>
        <v>143307.12997499999</v>
      </c>
      <c r="V29" s="104">
        <f t="shared" si="11"/>
        <v>143307.12997499999</v>
      </c>
    </row>
    <row r="30" spans="1:24" ht="15.75" thickBot="1" x14ac:dyDescent="0.3">
      <c r="A30" s="1" t="s">
        <v>57</v>
      </c>
      <c r="G30" s="10" t="s">
        <v>93</v>
      </c>
      <c r="H30" s="39">
        <f>H24*7%</f>
        <v>74355.512000000017</v>
      </c>
      <c r="I30" s="39">
        <f t="shared" ref="I30:L30" si="12">I24*7%</f>
        <v>76455.512000000017</v>
      </c>
      <c r="J30" s="39">
        <f t="shared" si="12"/>
        <v>75685.512000000017</v>
      </c>
      <c r="K30" s="39">
        <f t="shared" si="12"/>
        <v>75685.512000000017</v>
      </c>
      <c r="L30" s="39">
        <f t="shared" si="12"/>
        <v>75545.512000000017</v>
      </c>
      <c r="M30" s="16" t="s">
        <v>8</v>
      </c>
      <c r="Q30" s="9" t="s">
        <v>29</v>
      </c>
      <c r="R30" s="41">
        <f>+R24-R29</f>
        <v>616137.12002500007</v>
      </c>
      <c r="S30" s="41">
        <f t="shared" ref="S30:V30" si="13">+S24-S29</f>
        <v>616137.12002500007</v>
      </c>
      <c r="T30" s="41">
        <f t="shared" si="13"/>
        <v>616137.12002500007</v>
      </c>
      <c r="U30" s="41">
        <f t="shared" si="13"/>
        <v>616137.12002500007</v>
      </c>
      <c r="V30" s="41">
        <f t="shared" si="13"/>
        <v>616137.12002500007</v>
      </c>
    </row>
    <row r="31" spans="1:24" ht="15.75" thickBot="1" x14ac:dyDescent="0.3">
      <c r="A31" s="1" t="s">
        <v>58</v>
      </c>
      <c r="G31" s="27" t="s">
        <v>5</v>
      </c>
      <c r="H31" s="40">
        <f>H24*0.6%</f>
        <v>6373.3296000000009</v>
      </c>
      <c r="I31" s="40">
        <f t="shared" ref="I31:L31" si="14">I24*0.6%</f>
        <v>6553.3296000000009</v>
      </c>
      <c r="J31" s="40">
        <f t="shared" si="14"/>
        <v>6487.3296000000009</v>
      </c>
      <c r="K31" s="40">
        <f t="shared" si="14"/>
        <v>6487.3296000000009</v>
      </c>
      <c r="L31" s="40">
        <f t="shared" si="14"/>
        <v>6475.3296000000009</v>
      </c>
      <c r="M31" s="16" t="s">
        <v>8</v>
      </c>
      <c r="Q31" s="18"/>
      <c r="R31" s="56"/>
      <c r="S31" s="56"/>
      <c r="T31" s="19"/>
      <c r="U31" s="19"/>
      <c r="V31" s="19"/>
    </row>
    <row r="32" spans="1:24" ht="15.75" thickBot="1" x14ac:dyDescent="0.3">
      <c r="G32" s="7" t="s">
        <v>59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16"/>
    </row>
    <row r="33" spans="1:13" ht="15.75" thickBot="1" x14ac:dyDescent="0.3">
      <c r="G33" s="103" t="s">
        <v>60</v>
      </c>
      <c r="H33" s="104">
        <f>+H29+H30+H31+H32</f>
        <v>200441.21592000002</v>
      </c>
      <c r="I33" s="104">
        <f t="shared" ref="I33:L33" si="15">+I29+I30+I31+I32</f>
        <v>206102.21592000002</v>
      </c>
      <c r="J33" s="104">
        <f t="shared" si="15"/>
        <v>204026.51592000003</v>
      </c>
      <c r="K33" s="104">
        <f t="shared" si="15"/>
        <v>204026.51592000003</v>
      </c>
      <c r="L33" s="104">
        <f t="shared" si="15"/>
        <v>203649.11592000001</v>
      </c>
      <c r="M33" s="16"/>
    </row>
    <row r="34" spans="1:13" ht="15.75" thickBot="1" x14ac:dyDescent="0.3">
      <c r="G34" s="9" t="s">
        <v>29</v>
      </c>
      <c r="H34" s="41">
        <f>+H28-H33</f>
        <v>891780.38408000011</v>
      </c>
      <c r="I34" s="41">
        <f t="shared" ref="I34:L34" si="16">+I28-I33</f>
        <v>918119.38408000011</v>
      </c>
      <c r="J34" s="41">
        <f t="shared" si="16"/>
        <v>913195.08408000006</v>
      </c>
      <c r="K34" s="41">
        <f t="shared" si="16"/>
        <v>907195.08408000006</v>
      </c>
      <c r="L34" s="41">
        <f t="shared" si="16"/>
        <v>905572.48408000008</v>
      </c>
      <c r="M34" s="17" t="s">
        <v>8</v>
      </c>
    </row>
    <row r="35" spans="1:13" ht="15.75" thickBot="1" x14ac:dyDescent="0.3">
      <c r="G35" s="18"/>
      <c r="H35" s="56"/>
      <c r="I35" s="56"/>
      <c r="J35" s="19"/>
      <c r="K35" s="19"/>
      <c r="L35" s="19"/>
      <c r="M35" s="20" t="s">
        <v>23</v>
      </c>
    </row>
    <row r="36" spans="1:13" x14ac:dyDescent="0.25">
      <c r="J36" s="1"/>
      <c r="K36" s="1"/>
      <c r="L36" s="1"/>
    </row>
    <row r="37" spans="1:13" x14ac:dyDescent="0.25">
      <c r="J37" s="1"/>
      <c r="K37" s="1"/>
      <c r="L37" s="1"/>
    </row>
    <row r="38" spans="1:13" x14ac:dyDescent="0.25">
      <c r="A38" s="85"/>
      <c r="B38" s="85"/>
      <c r="C38" s="85"/>
      <c r="D38" s="85"/>
      <c r="E38" s="85"/>
      <c r="F38" s="85"/>
      <c r="J38" s="1"/>
      <c r="K38" s="1"/>
      <c r="L38" s="1"/>
    </row>
    <row r="39" spans="1:13" x14ac:dyDescent="0.25">
      <c r="J39" s="1"/>
      <c r="K39" s="1"/>
      <c r="L39" s="1"/>
    </row>
    <row r="40" spans="1:13" x14ac:dyDescent="0.25">
      <c r="J40" s="1"/>
      <c r="K40" s="1"/>
      <c r="L40" s="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opLeftCell="A22" zoomScale="112" zoomScaleNormal="112" workbookViewId="0">
      <selection activeCell="A26" sqref="A26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A6" s="1" t="s">
        <v>34</v>
      </c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 t="s">
        <v>32</v>
      </c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A8" s="1" t="s">
        <v>33</v>
      </c>
      <c r="B8" s="25" t="s">
        <v>0</v>
      </c>
      <c r="C8" s="34">
        <v>320500</v>
      </c>
      <c r="D8" s="47">
        <v>398000</v>
      </c>
      <c r="E8" s="64">
        <v>457000</v>
      </c>
      <c r="F8" s="75">
        <v>377000</v>
      </c>
      <c r="G8" s="77">
        <v>456000</v>
      </c>
      <c r="H8" s="79">
        <v>500000</v>
      </c>
      <c r="I8" s="16"/>
    </row>
    <row r="9" spans="1:9" ht="15.75" thickBot="1" x14ac:dyDescent="0.3">
      <c r="A9" s="73">
        <v>7.7777000000000002E-3</v>
      </c>
      <c r="B9" s="70" t="s">
        <v>31</v>
      </c>
      <c r="C9" s="72">
        <f>C8*0.0077777*10</f>
        <v>24927.5285</v>
      </c>
      <c r="D9" s="60">
        <v>30955</v>
      </c>
      <c r="E9" s="60">
        <f>E8*0.0077777*10</f>
        <v>35544.089</v>
      </c>
      <c r="F9" s="60">
        <f>F8*0.0077777*10</f>
        <v>29321.929</v>
      </c>
      <c r="G9" s="78">
        <f>G8*0.0077777*10</f>
        <v>35466.312000000005</v>
      </c>
      <c r="H9" s="60">
        <f>H8*0.0077777*10</f>
        <v>38888.5</v>
      </c>
      <c r="I9" s="16"/>
    </row>
    <row r="10" spans="1:9" ht="15.75" thickBot="1" x14ac:dyDescent="0.3">
      <c r="A10" s="76">
        <v>500000</v>
      </c>
      <c r="B10" s="2" t="s">
        <v>11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16"/>
    </row>
    <row r="11" spans="1:9" ht="15.75" thickBot="1" x14ac:dyDescent="0.3">
      <c r="A11" s="71">
        <f>A10*A9</f>
        <v>3888.85</v>
      </c>
      <c r="B11" s="2" t="s">
        <v>7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16"/>
    </row>
    <row r="12" spans="1:9" ht="15.75" thickBot="1" x14ac:dyDescent="0.3">
      <c r="A12" s="29">
        <v>10</v>
      </c>
      <c r="B12" s="4" t="s">
        <v>9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16"/>
    </row>
    <row r="13" spans="1:9" ht="15.75" thickBot="1" x14ac:dyDescent="0.3">
      <c r="A13" s="74">
        <f>A12*A11</f>
        <v>38888.5</v>
      </c>
      <c r="B13" s="61" t="s">
        <v>26</v>
      </c>
      <c r="C13" s="37">
        <f>SUM(C8:C12)</f>
        <v>345427.52850000001</v>
      </c>
      <c r="D13" s="37">
        <f t="shared" ref="D13:H13" si="0">SUM(D8:D12)</f>
        <v>428955</v>
      </c>
      <c r="E13" s="37">
        <f t="shared" si="0"/>
        <v>492544.08899999998</v>
      </c>
      <c r="F13" s="37">
        <f t="shared" si="0"/>
        <v>406321.929</v>
      </c>
      <c r="G13" s="37">
        <f t="shared" si="0"/>
        <v>491466.31200000003</v>
      </c>
      <c r="H13" s="37">
        <f t="shared" si="0"/>
        <v>538888.5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+C13+C16</f>
        <v>395427.52850000001</v>
      </c>
      <c r="D17" s="37">
        <f t="shared" ref="D17:H17" si="2">+D13+D16</f>
        <v>448955</v>
      </c>
      <c r="E17" s="37">
        <f t="shared" si="2"/>
        <v>512544.08899999998</v>
      </c>
      <c r="F17" s="37">
        <f t="shared" si="2"/>
        <v>426321.929</v>
      </c>
      <c r="G17" s="37">
        <f t="shared" si="2"/>
        <v>511466.31200000003</v>
      </c>
      <c r="H17" s="37">
        <f t="shared" si="2"/>
        <v>558888.5</v>
      </c>
      <c r="I17" s="16" t="s">
        <v>8</v>
      </c>
    </row>
    <row r="18" spans="1:9" ht="15.75" thickBot="1" x14ac:dyDescent="0.3">
      <c r="B18" s="66" t="s">
        <v>14</v>
      </c>
      <c r="C18" s="37">
        <f>C13*11.45%</f>
        <v>39551.452013249997</v>
      </c>
      <c r="D18" s="37">
        <f t="shared" ref="D18:H18" si="3">D13*11.45%</f>
        <v>49115.347499999996</v>
      </c>
      <c r="E18" s="37">
        <f t="shared" si="3"/>
        <v>56396.298190499991</v>
      </c>
      <c r="F18" s="37">
        <f t="shared" si="3"/>
        <v>46523.860870499993</v>
      </c>
      <c r="G18" s="37">
        <f t="shared" si="3"/>
        <v>56272.892723999998</v>
      </c>
      <c r="H18" s="37">
        <f t="shared" si="3"/>
        <v>61702.733249999997</v>
      </c>
      <c r="I18" s="16" t="s">
        <v>8</v>
      </c>
    </row>
    <row r="19" spans="1:9" ht="15.75" thickBot="1" x14ac:dyDescent="0.3">
      <c r="B19" s="67" t="s">
        <v>4</v>
      </c>
      <c r="C19" s="39">
        <f>C13*7%</f>
        <v>24179.926995000002</v>
      </c>
      <c r="D19" s="39">
        <f t="shared" ref="D19:H19" si="4">D13*7%</f>
        <v>30026.850000000002</v>
      </c>
      <c r="E19" s="39">
        <f t="shared" si="4"/>
        <v>34478.086230000001</v>
      </c>
      <c r="F19" s="39">
        <f t="shared" si="4"/>
        <v>28442.535030000003</v>
      </c>
      <c r="G19" s="39">
        <f t="shared" si="4"/>
        <v>34402.641840000004</v>
      </c>
      <c r="H19" s="39">
        <f t="shared" si="4"/>
        <v>37722.195000000007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>C13*0.6%</f>
        <v>2072.5651710000002</v>
      </c>
      <c r="D20" s="40">
        <f t="shared" ref="D20:H20" si="5">D13*0.6%</f>
        <v>2573.73</v>
      </c>
      <c r="E20" s="40">
        <f t="shared" si="5"/>
        <v>2955.2645339999999</v>
      </c>
      <c r="F20" s="40">
        <f t="shared" si="5"/>
        <v>2437.9315740000002</v>
      </c>
      <c r="G20" s="40">
        <f t="shared" si="5"/>
        <v>2948.7978720000001</v>
      </c>
      <c r="H20" s="40">
        <f t="shared" si="5"/>
        <v>3233.3310000000001</v>
      </c>
      <c r="I20" s="16" t="s">
        <v>8</v>
      </c>
    </row>
    <row r="21" spans="1:9" ht="15.75" thickBot="1" x14ac:dyDescent="0.3">
      <c r="B21" s="66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65803.94417925</v>
      </c>
      <c r="D22" s="69">
        <f t="shared" ref="D22:H22" si="6">+D21+D20+D19+D18</f>
        <v>81715.927499999991</v>
      </c>
      <c r="E22" s="69">
        <f t="shared" si="6"/>
        <v>93829.648954499993</v>
      </c>
      <c r="F22" s="69">
        <f t="shared" si="6"/>
        <v>77404.327474499994</v>
      </c>
      <c r="G22" s="69">
        <f t="shared" si="6"/>
        <v>93624.332435999997</v>
      </c>
      <c r="H22" s="69">
        <f t="shared" si="6"/>
        <v>102658.25925</v>
      </c>
      <c r="I22" s="16"/>
    </row>
    <row r="23" spans="1:9" ht="15.75" thickBot="1" x14ac:dyDescent="0.3">
      <c r="B23" s="9" t="s">
        <v>29</v>
      </c>
      <c r="C23" s="41">
        <f>+C17-C22</f>
        <v>329623.58432075003</v>
      </c>
      <c r="D23" s="41">
        <f t="shared" ref="D23:H23" si="7">+D17-D22</f>
        <v>367239.07250000001</v>
      </c>
      <c r="E23" s="41">
        <f t="shared" si="7"/>
        <v>418714.4400455</v>
      </c>
      <c r="F23" s="41">
        <f t="shared" si="7"/>
        <v>348917.60152550001</v>
      </c>
      <c r="G23" s="41">
        <f t="shared" si="7"/>
        <v>417841.97956400004</v>
      </c>
      <c r="H23" s="41">
        <f t="shared" si="7"/>
        <v>456230.24075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  <row r="26" spans="1:9" x14ac:dyDescent="0.25">
      <c r="A26" s="1" t="s">
        <v>35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zoomScale="112" zoomScaleNormal="112" workbookViewId="0">
      <selection activeCell="B9" sqref="B9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70" t="s">
        <v>31</v>
      </c>
      <c r="C9" s="59" t="s">
        <v>30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11</v>
      </c>
      <c r="C10" s="59">
        <v>12000</v>
      </c>
      <c r="D10" s="65">
        <v>20000</v>
      </c>
      <c r="E10" s="60">
        <v>40000</v>
      </c>
      <c r="F10" s="60">
        <v>70000</v>
      </c>
      <c r="G10" s="60">
        <v>80000</v>
      </c>
      <c r="H10" s="60">
        <v>90000</v>
      </c>
      <c r="I10" s="16"/>
    </row>
    <row r="11" spans="1:9" ht="15.75" thickBot="1" x14ac:dyDescent="0.3">
      <c r="B11" s="2" t="s">
        <v>7</v>
      </c>
      <c r="C11" s="59">
        <v>30000</v>
      </c>
      <c r="D11" s="65">
        <v>67000</v>
      </c>
      <c r="E11" s="60">
        <v>80000</v>
      </c>
      <c r="F11" s="60">
        <v>65000</v>
      </c>
      <c r="G11" s="60">
        <v>33000</v>
      </c>
      <c r="H11" s="60">
        <v>43000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26</v>
      </c>
      <c r="C13" s="37">
        <f>SUM(C8:C12)</f>
        <v>362500</v>
      </c>
      <c r="D13" s="37">
        <f t="shared" ref="D13:H13" si="0">SUM(D8:D12)</f>
        <v>519000</v>
      </c>
      <c r="E13" s="37">
        <f t="shared" si="0"/>
        <v>637000</v>
      </c>
      <c r="F13" s="37">
        <f t="shared" si="0"/>
        <v>602000</v>
      </c>
      <c r="G13" s="37">
        <f t="shared" si="0"/>
        <v>642000</v>
      </c>
      <c r="H13" s="37">
        <f t="shared" si="0"/>
        <v>718000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+C16+C13</f>
        <v>412500</v>
      </c>
      <c r="D17" s="37">
        <f t="shared" ref="D17:H17" si="2">+D16+D13</f>
        <v>539000</v>
      </c>
      <c r="E17" s="37">
        <f t="shared" si="2"/>
        <v>657000</v>
      </c>
      <c r="F17" s="37">
        <f t="shared" si="2"/>
        <v>622000</v>
      </c>
      <c r="G17" s="37">
        <f t="shared" si="2"/>
        <v>662000</v>
      </c>
      <c r="H17" s="37">
        <f t="shared" si="2"/>
        <v>738000</v>
      </c>
      <c r="I17" s="16" t="s">
        <v>8</v>
      </c>
    </row>
    <row r="18" spans="1:9" ht="15.75" thickBot="1" x14ac:dyDescent="0.3">
      <c r="B18" s="66" t="s">
        <v>14</v>
      </c>
      <c r="C18" s="37">
        <f t="shared" ref="C18:H18" si="3">C13*11.45%</f>
        <v>41506.25</v>
      </c>
      <c r="D18" s="37">
        <f t="shared" si="3"/>
        <v>59425.499999999993</v>
      </c>
      <c r="E18" s="37">
        <f t="shared" si="3"/>
        <v>72936.5</v>
      </c>
      <c r="F18" s="37">
        <f t="shared" si="3"/>
        <v>68929</v>
      </c>
      <c r="G18" s="37">
        <f t="shared" si="3"/>
        <v>73509</v>
      </c>
      <c r="H18" s="37">
        <f t="shared" si="3"/>
        <v>82211</v>
      </c>
      <c r="I18" s="16" t="s">
        <v>8</v>
      </c>
    </row>
    <row r="19" spans="1:9" ht="15.75" thickBot="1" x14ac:dyDescent="0.3">
      <c r="B19" s="67" t="s">
        <v>4</v>
      </c>
      <c r="C19" s="39">
        <f>C13*7%</f>
        <v>25375.000000000004</v>
      </c>
      <c r="D19" s="39">
        <f t="shared" ref="D19:H19" si="4">D13*7%</f>
        <v>36330</v>
      </c>
      <c r="E19" s="39">
        <f t="shared" si="4"/>
        <v>44590.000000000007</v>
      </c>
      <c r="F19" s="39">
        <f t="shared" si="4"/>
        <v>42140.000000000007</v>
      </c>
      <c r="G19" s="39">
        <f t="shared" si="4"/>
        <v>44940.000000000007</v>
      </c>
      <c r="H19" s="39">
        <f t="shared" si="4"/>
        <v>50260.000000000007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 t="shared" ref="C20:H20" si="5">C13*0.6%</f>
        <v>2175</v>
      </c>
      <c r="D20" s="40">
        <f t="shared" si="5"/>
        <v>3114</v>
      </c>
      <c r="E20" s="40">
        <f t="shared" si="5"/>
        <v>3822</v>
      </c>
      <c r="F20" s="40">
        <f t="shared" si="5"/>
        <v>3612</v>
      </c>
      <c r="G20" s="40">
        <f t="shared" si="5"/>
        <v>3852</v>
      </c>
      <c r="H20" s="40">
        <f t="shared" si="5"/>
        <v>4308</v>
      </c>
      <c r="I20" s="16" t="s">
        <v>8</v>
      </c>
    </row>
    <row r="21" spans="1:9" ht="15.75" thickBot="1" x14ac:dyDescent="0.3">
      <c r="B21" s="66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69056.25</v>
      </c>
      <c r="D22" s="39">
        <f t="shared" ref="D22:H22" si="6">+D21+D20+D19+D18</f>
        <v>98869.5</v>
      </c>
      <c r="E22" s="39">
        <f t="shared" si="6"/>
        <v>121348.5</v>
      </c>
      <c r="F22" s="39">
        <f t="shared" si="6"/>
        <v>114681</v>
      </c>
      <c r="G22" s="39">
        <f t="shared" si="6"/>
        <v>122301</v>
      </c>
      <c r="H22" s="39">
        <f t="shared" si="6"/>
        <v>136779</v>
      </c>
      <c r="I22" s="16"/>
    </row>
    <row r="23" spans="1:9" ht="15.75" thickBot="1" x14ac:dyDescent="0.3">
      <c r="B23" s="9" t="s">
        <v>29</v>
      </c>
      <c r="C23" s="41">
        <f>+C17-C22</f>
        <v>343443.75</v>
      </c>
      <c r="D23" s="41">
        <f t="shared" ref="D23:H23" si="7">+D17-D22</f>
        <v>440130.5</v>
      </c>
      <c r="E23" s="41">
        <f t="shared" si="7"/>
        <v>535651.5</v>
      </c>
      <c r="F23" s="41">
        <f t="shared" si="7"/>
        <v>507319</v>
      </c>
      <c r="G23" s="41">
        <f t="shared" si="7"/>
        <v>539699</v>
      </c>
      <c r="H23" s="41">
        <f t="shared" si="7"/>
        <v>601221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zoomScale="112" zoomScaleNormal="112" workbookViewId="0">
      <selection activeCell="A15" sqref="A15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2" t="s">
        <v>28</v>
      </c>
      <c r="C9" s="59">
        <v>50000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11</v>
      </c>
      <c r="C10" s="35">
        <v>0</v>
      </c>
      <c r="D10" s="49">
        <v>0</v>
      </c>
      <c r="E10" s="48">
        <v>0</v>
      </c>
      <c r="F10" s="48">
        <v>0</v>
      </c>
      <c r="G10" s="48">
        <v>0</v>
      </c>
      <c r="H10" s="48">
        <v>0</v>
      </c>
      <c r="I10" s="16"/>
    </row>
    <row r="11" spans="1:9" ht="15.75" thickBot="1" x14ac:dyDescent="0.3">
      <c r="B11" s="2" t="s">
        <v>7</v>
      </c>
      <c r="C11" s="35">
        <v>0</v>
      </c>
      <c r="D11" s="49">
        <v>0</v>
      </c>
      <c r="E11" s="48">
        <v>0</v>
      </c>
      <c r="F11" s="48">
        <v>0</v>
      </c>
      <c r="G11" s="48">
        <v>0</v>
      </c>
      <c r="H11" s="48">
        <v>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26</v>
      </c>
      <c r="C13" s="37">
        <f>SUM(C8:C12)</f>
        <v>370500</v>
      </c>
      <c r="D13" s="37">
        <f t="shared" ref="D13:H13" si="0">SUM(D8:D12)</f>
        <v>432000</v>
      </c>
      <c r="E13" s="37">
        <f t="shared" si="0"/>
        <v>517000</v>
      </c>
      <c r="F13" s="37">
        <f t="shared" si="0"/>
        <v>467000</v>
      </c>
      <c r="G13" s="37">
        <f t="shared" si="0"/>
        <v>529000</v>
      </c>
      <c r="H13" s="37">
        <f t="shared" si="0"/>
        <v>585000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 t="shared" ref="C16:H16" si="1">+C15+C14</f>
        <v>50000</v>
      </c>
      <c r="D16" s="37">
        <f t="shared" si="1"/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 t="shared" ref="C17:H17" si="2">+C13+C16</f>
        <v>420500</v>
      </c>
      <c r="D17" s="37">
        <f t="shared" si="2"/>
        <v>452000</v>
      </c>
      <c r="E17" s="37">
        <f t="shared" si="2"/>
        <v>537000</v>
      </c>
      <c r="F17" s="37">
        <f t="shared" si="2"/>
        <v>487000</v>
      </c>
      <c r="G17" s="37">
        <f t="shared" si="2"/>
        <v>549000</v>
      </c>
      <c r="H17" s="37">
        <f t="shared" si="2"/>
        <v>605000</v>
      </c>
      <c r="I17" s="16" t="s">
        <v>8</v>
      </c>
    </row>
    <row r="18" spans="1:9" ht="15.75" thickBot="1" x14ac:dyDescent="0.3">
      <c r="B18" s="7" t="s">
        <v>14</v>
      </c>
      <c r="C18" s="37">
        <f t="shared" ref="C18:H18" si="3">C13*11.45%</f>
        <v>42422.25</v>
      </c>
      <c r="D18" s="37">
        <f t="shared" si="3"/>
        <v>49463.999999999993</v>
      </c>
      <c r="E18" s="37">
        <f t="shared" si="3"/>
        <v>59196.499999999993</v>
      </c>
      <c r="F18" s="37">
        <f t="shared" si="3"/>
        <v>53471.499999999993</v>
      </c>
      <c r="G18" s="37">
        <f t="shared" si="3"/>
        <v>60570.499999999993</v>
      </c>
      <c r="H18" s="37">
        <f t="shared" si="3"/>
        <v>66982.5</v>
      </c>
      <c r="I18" s="16" t="s">
        <v>8</v>
      </c>
    </row>
    <row r="19" spans="1:9" ht="15.75" thickBot="1" x14ac:dyDescent="0.3">
      <c r="B19" s="10" t="s">
        <v>4</v>
      </c>
      <c r="C19" s="39">
        <f>C13*7%</f>
        <v>25935.000000000004</v>
      </c>
      <c r="D19" s="39">
        <f t="shared" ref="D19:H19" si="4">D13*7%</f>
        <v>30240.000000000004</v>
      </c>
      <c r="E19" s="39">
        <f t="shared" si="4"/>
        <v>36190</v>
      </c>
      <c r="F19" s="39">
        <f t="shared" si="4"/>
        <v>32690.000000000004</v>
      </c>
      <c r="G19" s="39">
        <f t="shared" si="4"/>
        <v>37030</v>
      </c>
      <c r="H19" s="39">
        <f t="shared" si="4"/>
        <v>40950.000000000007</v>
      </c>
      <c r="I19" s="16" t="s">
        <v>8</v>
      </c>
    </row>
    <row r="20" spans="1:9" ht="15.75" thickBot="1" x14ac:dyDescent="0.3">
      <c r="A20" s="11"/>
      <c r="B20" s="27" t="s">
        <v>5</v>
      </c>
      <c r="C20" s="40">
        <f t="shared" ref="C20:H20" si="5">C13*0.6%</f>
        <v>2223</v>
      </c>
      <c r="D20" s="40">
        <f t="shared" si="5"/>
        <v>2592</v>
      </c>
      <c r="E20" s="40">
        <f t="shared" si="5"/>
        <v>3102</v>
      </c>
      <c r="F20" s="40">
        <f t="shared" si="5"/>
        <v>2802</v>
      </c>
      <c r="G20" s="40">
        <f t="shared" si="5"/>
        <v>3174</v>
      </c>
      <c r="H20" s="40">
        <f t="shared" si="5"/>
        <v>3510</v>
      </c>
      <c r="I20" s="16" t="s">
        <v>8</v>
      </c>
    </row>
    <row r="21" spans="1:9" ht="15.75" thickBot="1" x14ac:dyDescent="0.3">
      <c r="B21" s="7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39">
        <f>+C21+C20+C19+C18</f>
        <v>70580.25</v>
      </c>
      <c r="D22" s="39">
        <f t="shared" ref="D22:H22" si="6">+D21+D20+D19+D18</f>
        <v>82296</v>
      </c>
      <c r="E22" s="39">
        <f t="shared" si="6"/>
        <v>98488.5</v>
      </c>
      <c r="F22" s="39">
        <f t="shared" si="6"/>
        <v>88963.5</v>
      </c>
      <c r="G22" s="39">
        <f t="shared" si="6"/>
        <v>100774.5</v>
      </c>
      <c r="H22" s="39">
        <f t="shared" si="6"/>
        <v>111442.5</v>
      </c>
      <c r="I22" s="16"/>
    </row>
    <row r="23" spans="1:9" ht="15.75" thickBot="1" x14ac:dyDescent="0.3">
      <c r="B23" s="9" t="s">
        <v>29</v>
      </c>
      <c r="C23" s="41">
        <f>+C17-C22</f>
        <v>349919.75</v>
      </c>
      <c r="D23" s="41">
        <f t="shared" ref="D23:H23" si="7">+D17-D22</f>
        <v>369704</v>
      </c>
      <c r="E23" s="41">
        <f t="shared" si="7"/>
        <v>438511.5</v>
      </c>
      <c r="F23" s="41">
        <f t="shared" si="7"/>
        <v>398036.5</v>
      </c>
      <c r="G23" s="41">
        <f t="shared" si="7"/>
        <v>448225.5</v>
      </c>
      <c r="H23" s="41">
        <f t="shared" si="7"/>
        <v>493557.5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"/>
  <sheetViews>
    <sheetView topLeftCell="A4" zoomScale="112" zoomScaleNormal="112" workbookViewId="0">
      <selection activeCell="D19" sqref="D19"/>
    </sheetView>
  </sheetViews>
  <sheetFormatPr baseColWidth="10" defaultColWidth="11.42578125" defaultRowHeight="15" x14ac:dyDescent="0.25"/>
  <cols>
    <col min="1" max="1" width="11.42578125" style="1"/>
    <col min="2" max="2" width="18.140625" style="1" customWidth="1"/>
    <col min="3" max="3" width="16.85546875" style="29" customWidth="1"/>
    <col min="4" max="4" width="17.5703125" style="29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14"/>
      <c r="F5" s="14"/>
      <c r="G5" s="13"/>
      <c r="H5" s="13"/>
      <c r="I5" s="15"/>
    </row>
    <row r="6" spans="1:9" ht="15.75" thickBot="1" x14ac:dyDescent="0.3">
      <c r="C6" s="32" t="s">
        <v>21</v>
      </c>
      <c r="D6" s="29" t="s">
        <v>12</v>
      </c>
      <c r="E6" s="24">
        <v>320500</v>
      </c>
      <c r="F6" s="24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435000</v>
      </c>
      <c r="E8" s="22">
        <v>487600</v>
      </c>
      <c r="F8" s="22">
        <v>398700</v>
      </c>
      <c r="G8" s="22">
        <v>512000</v>
      </c>
      <c r="H8" s="22">
        <v>477000</v>
      </c>
      <c r="I8" s="16"/>
    </row>
    <row r="9" spans="1:9" ht="15.75" thickBot="1" x14ac:dyDescent="0.3">
      <c r="B9" s="2" t="s">
        <v>28</v>
      </c>
      <c r="C9" s="35">
        <v>0</v>
      </c>
      <c r="D9" s="48">
        <v>0</v>
      </c>
      <c r="E9" s="3">
        <v>0</v>
      </c>
      <c r="F9" s="3">
        <v>0</v>
      </c>
      <c r="G9" s="3">
        <v>0</v>
      </c>
      <c r="H9" s="3">
        <v>0</v>
      </c>
      <c r="I9" s="16"/>
    </row>
    <row r="10" spans="1:9" ht="15.75" thickBot="1" x14ac:dyDescent="0.3">
      <c r="B10" s="2" t="s">
        <v>11</v>
      </c>
      <c r="C10" s="35">
        <v>0</v>
      </c>
      <c r="D10" s="49">
        <v>0</v>
      </c>
      <c r="E10" s="3">
        <v>0</v>
      </c>
      <c r="F10" s="3">
        <v>0</v>
      </c>
      <c r="G10" s="3">
        <v>0</v>
      </c>
      <c r="H10" s="3">
        <v>0</v>
      </c>
      <c r="I10" s="16"/>
    </row>
    <row r="11" spans="1:9" ht="15.75" thickBot="1" x14ac:dyDescent="0.3">
      <c r="B11" s="2" t="s">
        <v>7</v>
      </c>
      <c r="C11" s="35">
        <v>0</v>
      </c>
      <c r="D11" s="49">
        <v>0</v>
      </c>
      <c r="E11" s="3">
        <v>0</v>
      </c>
      <c r="F11" s="3">
        <v>0</v>
      </c>
      <c r="G11" s="3">
        <v>0</v>
      </c>
      <c r="H11" s="3">
        <v>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">
        <v>0</v>
      </c>
      <c r="F12" s="5">
        <v>0</v>
      </c>
      <c r="G12" s="5">
        <v>0</v>
      </c>
      <c r="H12" s="5">
        <v>0</v>
      </c>
      <c r="I12" s="16"/>
    </row>
    <row r="13" spans="1:9" ht="15.75" thickBot="1" x14ac:dyDescent="0.3">
      <c r="B13" s="45" t="s">
        <v>26</v>
      </c>
      <c r="C13" s="37">
        <f>SUM(C8:C12)</f>
        <v>320500</v>
      </c>
      <c r="D13" s="51">
        <f>SUM(D8:D12)</f>
        <v>435000</v>
      </c>
      <c r="E13" s="51">
        <f t="shared" ref="E13:H13" si="0">SUM(E8:E12)</f>
        <v>487600</v>
      </c>
      <c r="F13" s="51">
        <f t="shared" si="0"/>
        <v>398700</v>
      </c>
      <c r="G13" s="51">
        <f t="shared" si="0"/>
        <v>512000</v>
      </c>
      <c r="H13" s="51">
        <f t="shared" si="0"/>
        <v>477000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45" t="s">
        <v>27</v>
      </c>
      <c r="C16" s="37">
        <f>+C15+C14</f>
        <v>50000</v>
      </c>
      <c r="D16" s="51">
        <f>+D15+D14</f>
        <v>20000</v>
      </c>
      <c r="E16" s="51">
        <f t="shared" ref="E16:H16" si="1">+E15+E14</f>
        <v>20000</v>
      </c>
      <c r="F16" s="51">
        <f t="shared" si="1"/>
        <v>20000</v>
      </c>
      <c r="G16" s="51">
        <f t="shared" si="1"/>
        <v>20000</v>
      </c>
      <c r="H16" s="51">
        <f t="shared" si="1"/>
        <v>20000</v>
      </c>
      <c r="I16" s="16" t="s">
        <v>8</v>
      </c>
    </row>
    <row r="17" spans="1:9" ht="15.75" thickBot="1" x14ac:dyDescent="0.3">
      <c r="B17" s="45" t="s">
        <v>3</v>
      </c>
      <c r="C17" s="37">
        <f>+C16+C13</f>
        <v>370500</v>
      </c>
      <c r="D17" s="58">
        <f>+D13+D16</f>
        <v>455000</v>
      </c>
      <c r="E17" s="58">
        <f t="shared" ref="E17:H17" si="2">+E13+E16</f>
        <v>507600</v>
      </c>
      <c r="F17" s="58">
        <f t="shared" si="2"/>
        <v>418700</v>
      </c>
      <c r="G17" s="58">
        <f t="shared" si="2"/>
        <v>532000</v>
      </c>
      <c r="H17" s="58">
        <f t="shared" si="2"/>
        <v>497000</v>
      </c>
      <c r="I17" s="16" t="s">
        <v>8</v>
      </c>
    </row>
    <row r="18" spans="1:9" ht="15.75" thickBot="1" x14ac:dyDescent="0.3">
      <c r="B18" s="7" t="s">
        <v>14</v>
      </c>
      <c r="C18" s="37">
        <f>C13*11.45%</f>
        <v>36697.25</v>
      </c>
      <c r="D18" s="51">
        <f>D13*11.45%</f>
        <v>49807.499999999993</v>
      </c>
      <c r="E18" s="51">
        <f t="shared" ref="E18:H18" si="3">E13*11.45%</f>
        <v>55830.2</v>
      </c>
      <c r="F18" s="51">
        <f t="shared" si="3"/>
        <v>45651.149999999994</v>
      </c>
      <c r="G18" s="51">
        <f t="shared" si="3"/>
        <v>58623.999999999993</v>
      </c>
      <c r="H18" s="51">
        <f t="shared" si="3"/>
        <v>54616.499999999993</v>
      </c>
      <c r="I18" s="16" t="s">
        <v>8</v>
      </c>
    </row>
    <row r="19" spans="1:9" ht="15.75" thickBot="1" x14ac:dyDescent="0.3">
      <c r="B19" s="10" t="s">
        <v>4</v>
      </c>
      <c r="C19" s="39">
        <f>C13*7%</f>
        <v>22435.000000000004</v>
      </c>
      <c r="D19" s="53">
        <f>D13*7%</f>
        <v>30450.000000000004</v>
      </c>
      <c r="E19" s="53">
        <f t="shared" ref="E19:H19" si="4">E13*7%</f>
        <v>34132</v>
      </c>
      <c r="F19" s="53">
        <f t="shared" si="4"/>
        <v>27909.000000000004</v>
      </c>
      <c r="G19" s="53">
        <f t="shared" si="4"/>
        <v>35840</v>
      </c>
      <c r="H19" s="53">
        <f t="shared" si="4"/>
        <v>33390</v>
      </c>
      <c r="I19" s="16" t="s">
        <v>8</v>
      </c>
    </row>
    <row r="20" spans="1:9" ht="15.75" thickBot="1" x14ac:dyDescent="0.3">
      <c r="A20" s="11"/>
      <c r="B20" s="27" t="s">
        <v>5</v>
      </c>
      <c r="C20" s="40">
        <f>C13*0.6%</f>
        <v>1923</v>
      </c>
      <c r="D20" s="54">
        <f>D13*0.6%</f>
        <v>2610</v>
      </c>
      <c r="E20" s="54">
        <f t="shared" ref="E20:H20" si="5">E13*0.6%</f>
        <v>2925.6</v>
      </c>
      <c r="F20" s="54">
        <f t="shared" si="5"/>
        <v>2392.2000000000003</v>
      </c>
      <c r="G20" s="54">
        <f t="shared" si="5"/>
        <v>3072</v>
      </c>
      <c r="H20" s="54">
        <f t="shared" si="5"/>
        <v>2862</v>
      </c>
      <c r="I20" s="16" t="s">
        <v>8</v>
      </c>
    </row>
    <row r="21" spans="1:9" ht="15.75" thickBot="1" x14ac:dyDescent="0.3">
      <c r="B21" s="7" t="s">
        <v>20</v>
      </c>
      <c r="C21" s="37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16"/>
    </row>
    <row r="22" spans="1:9" ht="15.75" thickBot="1" x14ac:dyDescent="0.3">
      <c r="B22" s="46" t="s">
        <v>6</v>
      </c>
      <c r="C22" s="39">
        <f>+C18+C19+C20</f>
        <v>61055.25</v>
      </c>
      <c r="D22" s="57">
        <f>+D18+D19+D20+D21</f>
        <v>82867.5</v>
      </c>
      <c r="E22" s="57">
        <f t="shared" ref="E22:H22" si="6">+E18+E19+E20+E21</f>
        <v>92887.8</v>
      </c>
      <c r="F22" s="57">
        <f t="shared" si="6"/>
        <v>75952.349999999991</v>
      </c>
      <c r="G22" s="57">
        <f t="shared" si="6"/>
        <v>97536</v>
      </c>
      <c r="H22" s="57">
        <f t="shared" si="6"/>
        <v>90868.5</v>
      </c>
      <c r="I22" s="16"/>
    </row>
    <row r="23" spans="1:9" ht="15.75" thickBot="1" x14ac:dyDescent="0.3">
      <c r="B23" s="9" t="s">
        <v>10</v>
      </c>
      <c r="C23" s="41">
        <f>+C17-C22</f>
        <v>309444.75</v>
      </c>
      <c r="D23" s="55">
        <f>+D17-D22</f>
        <v>372132.5</v>
      </c>
      <c r="E23" s="55">
        <f t="shared" ref="E23:H23" si="7">+E17-E22</f>
        <v>414712.2</v>
      </c>
      <c r="F23" s="55">
        <f t="shared" si="7"/>
        <v>342747.65</v>
      </c>
      <c r="G23" s="55">
        <f t="shared" si="7"/>
        <v>434464</v>
      </c>
      <c r="H23" s="55">
        <f t="shared" si="7"/>
        <v>406131.5</v>
      </c>
      <c r="I23" s="17" t="s">
        <v>8</v>
      </c>
    </row>
    <row r="24" spans="1:9" ht="15.75" thickBot="1" x14ac:dyDescent="0.3">
      <c r="B24" s="18"/>
      <c r="C24" s="42"/>
      <c r="D24" s="56"/>
      <c r="E24" s="19"/>
      <c r="F24" s="19"/>
      <c r="G24" s="19"/>
      <c r="H24" s="31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06-8-2020</vt:lpstr>
      <vt:lpstr>09 JULIO-- 30 junio 2020 (2)</vt:lpstr>
      <vt:lpstr>GUIA   30 junio 2020</vt:lpstr>
      <vt:lpstr>GUIA  MAYO 2020 (4)</vt:lpstr>
      <vt:lpstr>GUIA  MAYO 2020 (3)</vt:lpstr>
      <vt:lpstr>GUIA  MAYO 2020 (2)</vt:lpstr>
      <vt:lpstr>GUIA  MAYO 2020</vt:lpstr>
      <vt:lpstr>'06-8-2020'!Área_de_impresión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</cp:lastModifiedBy>
  <cp:lastPrinted>2020-08-06T22:52:21Z</cp:lastPrinted>
  <dcterms:created xsi:type="dcterms:W3CDTF">2014-03-05T00:28:44Z</dcterms:created>
  <dcterms:modified xsi:type="dcterms:W3CDTF">2020-08-06T22:54:01Z</dcterms:modified>
</cp:coreProperties>
</file>